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340" windowHeight="5955" tabRatio="601" activeTab="2"/>
  </bookViews>
  <sheets>
    <sheet name="Evaluation de C" sheetId="1" r:id="rId1"/>
    <sheet name="Distances en f° de C" sheetId="2" r:id="rId2"/>
    <sheet name="Calcul direct" sheetId="3" r:id="rId3"/>
  </sheets>
  <definedNames>
    <definedName name="_xlnm.Print_Titles" localSheetId="1">'Distances en f° de C'!$A:$C</definedName>
  </definedNames>
  <calcPr fullCalcOnLoad="1"/>
</workbook>
</file>

<file path=xl/sharedStrings.xml><?xml version="1.0" encoding="utf-8"?>
<sst xmlns="http://schemas.openxmlformats.org/spreadsheetml/2006/main" count="214" uniqueCount="92">
  <si>
    <t>lisse</t>
  </si>
  <si>
    <t>1 cran</t>
  </si>
  <si>
    <t>2 crans</t>
  </si>
  <si>
    <t>Vs</t>
  </si>
  <si>
    <t>x 1,2</t>
  </si>
  <si>
    <t>x 1,3</t>
  </si>
  <si>
    <t>volets 1 cran</t>
  </si>
  <si>
    <t>volets 2 crans</t>
  </si>
  <si>
    <t>distance</t>
  </si>
  <si>
    <t>freinage</t>
  </si>
  <si>
    <t>modéré</t>
  </si>
  <si>
    <t>revêtement</t>
  </si>
  <si>
    <t>herbe ou dur</t>
  </si>
  <si>
    <t>aucun</t>
  </si>
  <si>
    <t>herbe</t>
  </si>
  <si>
    <t>roulement</t>
  </si>
  <si>
    <t>volets</t>
  </si>
  <si>
    <t>des 15 m</t>
  </si>
  <si>
    <t>à l'arrêt</t>
  </si>
  <si>
    <t>vitesse</t>
  </si>
  <si>
    <t>1,3 Vs</t>
  </si>
  <si>
    <t>de</t>
  </si>
  <si>
    <t>1,2 Vs</t>
  </si>
  <si>
    <t>au seuil</t>
  </si>
  <si>
    <t>1,25 Vs</t>
  </si>
  <si>
    <t>Distances d'atterrissage</t>
  </si>
  <si>
    <t>masse</t>
  </si>
  <si>
    <t>t° std</t>
  </si>
  <si>
    <r>
      <t>D</t>
    </r>
    <r>
      <rPr>
        <sz val="10"/>
        <rFont val="Arial"/>
        <family val="0"/>
      </rPr>
      <t>m/mM</t>
    </r>
  </si>
  <si>
    <t>exemple</t>
  </si>
  <si>
    <t>si 10 kt</t>
  </si>
  <si>
    <t>x 0,81</t>
  </si>
  <si>
    <t>si 20 kt</t>
  </si>
  <si>
    <t>x 0,67</t>
  </si>
  <si>
    <t>si 30 kt</t>
  </si>
  <si>
    <t>x 0,56</t>
  </si>
  <si>
    <t>exemple :</t>
  </si>
  <si>
    <t>altitude</t>
  </si>
  <si>
    <t>3400 ft</t>
  </si>
  <si>
    <t>dans la page distances d'atterrissage</t>
  </si>
  <si>
    <t>Noter les</t>
  </si>
  <si>
    <t>paramètres</t>
  </si>
  <si>
    <t>1000 kg</t>
  </si>
  <si>
    <t>Distances d'atterrissage - Calcul direct</t>
  </si>
  <si>
    <t>ft</t>
  </si>
  <si>
    <t>kg</t>
  </si>
  <si>
    <t>t° standard</t>
  </si>
  <si>
    <t>ce tableau est en</t>
  </si>
  <si>
    <r>
      <t>D</t>
    </r>
    <r>
      <rPr>
        <sz val="10"/>
        <rFont val="Arial"/>
        <family val="0"/>
      </rPr>
      <t xml:space="preserve"> t° vs Std</t>
    </r>
  </si>
  <si>
    <t>° C</t>
  </si>
  <si>
    <t>h Pa</t>
  </si>
  <si>
    <t>t° réelle</t>
  </si>
  <si>
    <t>r</t>
  </si>
  <si>
    <t>kg/m3</t>
  </si>
  <si>
    <t>m</t>
  </si>
  <si>
    <t>altitude Z</t>
  </si>
  <si>
    <t>alt. pression Zp</t>
  </si>
  <si>
    <r>
      <t>alt. densité Z</t>
    </r>
    <r>
      <rPr>
        <sz val="10"/>
        <rFont val="Symbol"/>
        <family val="1"/>
      </rPr>
      <t>r</t>
    </r>
  </si>
  <si>
    <t>C</t>
  </si>
  <si>
    <t>x 1</t>
  </si>
  <si>
    <t>x 1,15</t>
  </si>
  <si>
    <t>x 1,25</t>
  </si>
  <si>
    <t>Vs conditions normales et m = 1045</t>
  </si>
  <si>
    <r>
      <t xml:space="preserve">Vs - vraie (f° de m et 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</si>
  <si>
    <r>
      <t xml:space="preserve">Vs - indiquée (f° de m et pas de 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</si>
  <si>
    <t>au toucher</t>
  </si>
  <si>
    <t>v. 1 cr</t>
  </si>
  <si>
    <t>v. 2 cr</t>
  </si>
  <si>
    <t>Volets 1 cran</t>
  </si>
  <si>
    <t>aux 15 m</t>
  </si>
  <si>
    <t>du seuil</t>
  </si>
  <si>
    <t>coeffs</t>
  </si>
  <si>
    <t>totale</t>
  </si>
  <si>
    <t>Volets 2 crans</t>
  </si>
  <si>
    <r>
      <t>D</t>
    </r>
    <r>
      <rPr>
        <sz val="10"/>
        <rFont val="Arial"/>
        <family val="0"/>
      </rPr>
      <t>t</t>
    </r>
  </si>
  <si>
    <t>altitude Zp</t>
  </si>
  <si>
    <t>revêtemt</t>
  </si>
  <si>
    <r>
      <t xml:space="preserve">exemple : </t>
    </r>
    <r>
      <rPr>
        <sz val="10"/>
        <rFont val="Symbol"/>
        <family val="1"/>
      </rPr>
      <t>D</t>
    </r>
    <r>
      <rPr>
        <sz val="10"/>
        <rFont val="Arial"/>
        <family val="0"/>
      </rPr>
      <t>t = + 10 °C</t>
    </r>
  </si>
  <si>
    <t>arrondir, et en cas de doute, minorer</t>
  </si>
  <si>
    <t>exemple : 3400 - 100 + 250 = 3 550 (arrondi 3 500)</t>
  </si>
  <si>
    <t>arrondir, et en cas de doute, majorer</t>
  </si>
  <si>
    <t>arrondir, et en cas de doute,</t>
  </si>
  <si>
    <r>
      <t xml:space="preserve">majorer si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&lt; 0 et minorer si </t>
    </r>
    <r>
      <rPr>
        <sz val="10"/>
        <rFont val="Symbol"/>
        <family val="1"/>
      </rPr>
      <t>D</t>
    </r>
    <r>
      <rPr>
        <sz val="10"/>
        <rFont val="Arial"/>
        <family val="0"/>
      </rPr>
      <t>t &gt; 0</t>
    </r>
  </si>
  <si>
    <t>Reporter C = + 8</t>
  </si>
  <si>
    <t>C = + 8</t>
  </si>
  <si>
    <t>vitesses indiquées</t>
  </si>
  <si>
    <t xml:space="preserve">Distances données pour vent nul - </t>
  </si>
  <si>
    <t>DR 400 - Evaluation d'un coefficient unique intégrant altitude, QFF, température, masse de l'avion</t>
  </si>
  <si>
    <t>QFF</t>
  </si>
  <si>
    <t>exemple : QFF = 1003 hPa</t>
  </si>
  <si>
    <r>
      <t xml:space="preserve">Zp = Z + correction liée à </t>
    </r>
    <r>
      <rPr>
        <sz val="10"/>
        <rFont val="Symbol"/>
        <family val="1"/>
      </rPr>
      <t>D</t>
    </r>
    <r>
      <rPr>
        <sz val="10"/>
        <rFont val="Arial"/>
        <family val="0"/>
      </rPr>
      <t>t + correction liée au QFF</t>
    </r>
  </si>
  <si>
    <t>alt. pression ZQFF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</si>
</sst>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"/>
    <numFmt numFmtId="166" formatCode="0.000"/>
    <numFmt numFmtId="167" formatCode="0.00000"/>
  </numFmts>
  <fonts count="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" fontId="0" fillId="3" borderId="1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" fontId="0" fillId="0" borderId="4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 horizontal="right"/>
    </xf>
    <xf numFmtId="2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2" fillId="6" borderId="5" xfId="0" applyFont="1" applyFill="1" applyBorder="1" applyAlignment="1">
      <alignment horizontal="right"/>
    </xf>
    <xf numFmtId="0" fontId="0" fillId="6" borderId="2" xfId="0" applyFill="1" applyBorder="1" applyAlignment="1">
      <alignment/>
    </xf>
    <xf numFmtId="0" fontId="0" fillId="4" borderId="5" xfId="0" applyFill="1" applyBorder="1" applyAlignment="1">
      <alignment/>
    </xf>
    <xf numFmtId="0" fontId="2" fillId="4" borderId="5" xfId="0" applyFont="1" applyFill="1" applyBorder="1" applyAlignment="1">
      <alignment horizontal="right"/>
    </xf>
    <xf numFmtId="0" fontId="0" fillId="4" borderId="2" xfId="0" applyFill="1" applyBorder="1" applyAlignment="1">
      <alignment/>
    </xf>
    <xf numFmtId="0" fontId="0" fillId="0" borderId="0" xfId="0" applyAlignment="1">
      <alignment/>
    </xf>
    <xf numFmtId="1" fontId="0" fillId="7" borderId="1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0</xdr:col>
      <xdr:colOff>104775</xdr:colOff>
      <xdr:row>49</xdr:row>
      <xdr:rowOff>0</xdr:rowOff>
    </xdr:to>
    <xdr:sp>
      <xdr:nvSpPr>
        <xdr:cNvPr id="1" name="Line 19"/>
        <xdr:cNvSpPr>
          <a:spLocks/>
        </xdr:cNvSpPr>
      </xdr:nvSpPr>
      <xdr:spPr>
        <a:xfrm>
          <a:off x="1047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61</xdr:row>
      <xdr:rowOff>76200</xdr:rowOff>
    </xdr:from>
    <xdr:to>
      <xdr:col>1</xdr:col>
      <xdr:colOff>0</xdr:colOff>
      <xdr:row>61</xdr:row>
      <xdr:rowOff>76200</xdr:rowOff>
    </xdr:to>
    <xdr:sp>
      <xdr:nvSpPr>
        <xdr:cNvPr id="2" name="Line 26"/>
        <xdr:cNvSpPr>
          <a:spLocks/>
        </xdr:cNvSpPr>
      </xdr:nvSpPr>
      <xdr:spPr>
        <a:xfrm>
          <a:off x="85725" y="9953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60</xdr:row>
      <xdr:rowOff>9525</xdr:rowOff>
    </xdr:from>
    <xdr:to>
      <xdr:col>0</xdr:col>
      <xdr:colOff>85725</xdr:colOff>
      <xdr:row>69</xdr:row>
      <xdr:rowOff>95250</xdr:rowOff>
    </xdr:to>
    <xdr:sp>
      <xdr:nvSpPr>
        <xdr:cNvPr id="3" name="Line 27"/>
        <xdr:cNvSpPr>
          <a:spLocks/>
        </xdr:cNvSpPr>
      </xdr:nvSpPr>
      <xdr:spPr>
        <a:xfrm flipV="1">
          <a:off x="85725" y="97250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69</xdr:row>
      <xdr:rowOff>95250</xdr:rowOff>
    </xdr:from>
    <xdr:to>
      <xdr:col>0</xdr:col>
      <xdr:colOff>85725</xdr:colOff>
      <xdr:row>93</xdr:row>
      <xdr:rowOff>76200</xdr:rowOff>
    </xdr:to>
    <xdr:sp>
      <xdr:nvSpPr>
        <xdr:cNvPr id="4" name="Line 28"/>
        <xdr:cNvSpPr>
          <a:spLocks/>
        </xdr:cNvSpPr>
      </xdr:nvSpPr>
      <xdr:spPr>
        <a:xfrm>
          <a:off x="85725" y="112680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85725</xdr:rowOff>
    </xdr:from>
    <xdr:to>
      <xdr:col>17</xdr:col>
      <xdr:colOff>342900</xdr:colOff>
      <xdr:row>61</xdr:row>
      <xdr:rowOff>85725</xdr:rowOff>
    </xdr:to>
    <xdr:sp>
      <xdr:nvSpPr>
        <xdr:cNvPr id="5" name="Line 30"/>
        <xdr:cNvSpPr>
          <a:spLocks/>
        </xdr:cNvSpPr>
      </xdr:nvSpPr>
      <xdr:spPr>
        <a:xfrm>
          <a:off x="7439025" y="9963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61</xdr:row>
      <xdr:rowOff>85725</xdr:rowOff>
    </xdr:from>
    <xdr:to>
      <xdr:col>17</xdr:col>
      <xdr:colOff>342900</xdr:colOff>
      <xdr:row>89</xdr:row>
      <xdr:rowOff>47625</xdr:rowOff>
    </xdr:to>
    <xdr:sp>
      <xdr:nvSpPr>
        <xdr:cNvPr id="6" name="Line 31"/>
        <xdr:cNvSpPr>
          <a:spLocks/>
        </xdr:cNvSpPr>
      </xdr:nvSpPr>
      <xdr:spPr>
        <a:xfrm>
          <a:off x="7696200" y="996315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91</xdr:row>
      <xdr:rowOff>0</xdr:rowOff>
    </xdr:from>
    <xdr:to>
      <xdr:col>16</xdr:col>
      <xdr:colOff>228600</xdr:colOff>
      <xdr:row>95</xdr:row>
      <xdr:rowOff>133350</xdr:rowOff>
    </xdr:to>
    <xdr:sp>
      <xdr:nvSpPr>
        <xdr:cNvPr id="7" name="Line 33"/>
        <xdr:cNvSpPr>
          <a:spLocks/>
        </xdr:cNvSpPr>
      </xdr:nvSpPr>
      <xdr:spPr>
        <a:xfrm>
          <a:off x="7181850" y="147351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93</xdr:row>
      <xdr:rowOff>85725</xdr:rowOff>
    </xdr:from>
    <xdr:to>
      <xdr:col>14</xdr:col>
      <xdr:colOff>0</xdr:colOff>
      <xdr:row>93</xdr:row>
      <xdr:rowOff>85725</xdr:rowOff>
    </xdr:to>
    <xdr:sp>
      <xdr:nvSpPr>
        <xdr:cNvPr id="8" name="Line 41"/>
        <xdr:cNvSpPr>
          <a:spLocks/>
        </xdr:cNvSpPr>
      </xdr:nvSpPr>
      <xdr:spPr>
        <a:xfrm flipH="1">
          <a:off x="5753100" y="15144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28575</xdr:rowOff>
    </xdr:from>
    <xdr:to>
      <xdr:col>14</xdr:col>
      <xdr:colOff>304800</xdr:colOff>
      <xdr:row>93</xdr:row>
      <xdr:rowOff>85725</xdr:rowOff>
    </xdr:to>
    <xdr:sp>
      <xdr:nvSpPr>
        <xdr:cNvPr id="9" name="Line 42"/>
        <xdr:cNvSpPr>
          <a:spLocks/>
        </xdr:cNvSpPr>
      </xdr:nvSpPr>
      <xdr:spPr>
        <a:xfrm flipV="1">
          <a:off x="6153150" y="14601825"/>
          <a:ext cx="304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85725</xdr:rowOff>
    </xdr:from>
    <xdr:to>
      <xdr:col>17</xdr:col>
      <xdr:colOff>0</xdr:colOff>
      <xdr:row>23</xdr:row>
      <xdr:rowOff>85725</xdr:rowOff>
    </xdr:to>
    <xdr:sp>
      <xdr:nvSpPr>
        <xdr:cNvPr id="10" name="Line 46"/>
        <xdr:cNvSpPr>
          <a:spLocks/>
        </xdr:cNvSpPr>
      </xdr:nvSpPr>
      <xdr:spPr>
        <a:xfrm>
          <a:off x="1028700" y="38100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76200</xdr:rowOff>
    </xdr:from>
    <xdr:to>
      <xdr:col>11</xdr:col>
      <xdr:colOff>200025</xdr:colOff>
      <xdr:row>23</xdr:row>
      <xdr:rowOff>85725</xdr:rowOff>
    </xdr:to>
    <xdr:sp>
      <xdr:nvSpPr>
        <xdr:cNvPr id="11" name="Line 48"/>
        <xdr:cNvSpPr>
          <a:spLocks/>
        </xdr:cNvSpPr>
      </xdr:nvSpPr>
      <xdr:spPr>
        <a:xfrm>
          <a:off x="5153025" y="3638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76200</xdr:rowOff>
    </xdr:from>
    <xdr:to>
      <xdr:col>11</xdr:col>
      <xdr:colOff>200025</xdr:colOff>
      <xdr:row>4</xdr:row>
      <xdr:rowOff>0</xdr:rowOff>
    </xdr:to>
    <xdr:sp>
      <xdr:nvSpPr>
        <xdr:cNvPr id="12" name="Line 51"/>
        <xdr:cNvSpPr>
          <a:spLocks/>
        </xdr:cNvSpPr>
      </xdr:nvSpPr>
      <xdr:spPr>
        <a:xfrm>
          <a:off x="5153025" y="400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76200</xdr:rowOff>
    </xdr:from>
    <xdr:to>
      <xdr:col>1</xdr:col>
      <xdr:colOff>295275</xdr:colOff>
      <xdr:row>24</xdr:row>
      <xdr:rowOff>123825</xdr:rowOff>
    </xdr:to>
    <xdr:sp>
      <xdr:nvSpPr>
        <xdr:cNvPr id="13" name="Line 52"/>
        <xdr:cNvSpPr>
          <a:spLocks/>
        </xdr:cNvSpPr>
      </xdr:nvSpPr>
      <xdr:spPr>
        <a:xfrm>
          <a:off x="1028700" y="169545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</xdr:row>
      <xdr:rowOff>85725</xdr:rowOff>
    </xdr:from>
    <xdr:to>
      <xdr:col>2</xdr:col>
      <xdr:colOff>0</xdr:colOff>
      <xdr:row>12</xdr:row>
      <xdr:rowOff>85725</xdr:rowOff>
    </xdr:to>
    <xdr:sp>
      <xdr:nvSpPr>
        <xdr:cNvPr id="14" name="Line 53"/>
        <xdr:cNvSpPr>
          <a:spLocks/>
        </xdr:cNvSpPr>
      </xdr:nvSpPr>
      <xdr:spPr>
        <a:xfrm>
          <a:off x="1028700" y="2028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76200</xdr:rowOff>
    </xdr:from>
    <xdr:to>
      <xdr:col>20</xdr:col>
      <xdr:colOff>161925</xdr:colOff>
      <xdr:row>12</xdr:row>
      <xdr:rowOff>76200</xdr:rowOff>
    </xdr:to>
    <xdr:sp>
      <xdr:nvSpPr>
        <xdr:cNvPr id="15" name="Line 54"/>
        <xdr:cNvSpPr>
          <a:spLocks/>
        </xdr:cNvSpPr>
      </xdr:nvSpPr>
      <xdr:spPr>
        <a:xfrm flipH="1">
          <a:off x="8572500" y="2019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19050</xdr:rowOff>
    </xdr:from>
    <xdr:to>
      <xdr:col>20</xdr:col>
      <xdr:colOff>161925</xdr:colOff>
      <xdr:row>12</xdr:row>
      <xdr:rowOff>76200</xdr:rowOff>
    </xdr:to>
    <xdr:sp>
      <xdr:nvSpPr>
        <xdr:cNvPr id="16" name="Line 56"/>
        <xdr:cNvSpPr>
          <a:spLocks/>
        </xdr:cNvSpPr>
      </xdr:nvSpPr>
      <xdr:spPr>
        <a:xfrm flipV="1">
          <a:off x="8734425" y="11525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17</xdr:col>
      <xdr:colOff>0</xdr:colOff>
      <xdr:row>23</xdr:row>
      <xdr:rowOff>85725</xdr:rowOff>
    </xdr:to>
    <xdr:sp>
      <xdr:nvSpPr>
        <xdr:cNvPr id="17" name="Line 57"/>
        <xdr:cNvSpPr>
          <a:spLocks/>
        </xdr:cNvSpPr>
      </xdr:nvSpPr>
      <xdr:spPr>
        <a:xfrm flipV="1">
          <a:off x="7353300" y="20288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17</xdr:col>
      <xdr:colOff>371475</xdr:colOff>
      <xdr:row>12</xdr:row>
      <xdr:rowOff>85725</xdr:rowOff>
    </xdr:to>
    <xdr:sp>
      <xdr:nvSpPr>
        <xdr:cNvPr id="18" name="Line 58"/>
        <xdr:cNvSpPr>
          <a:spLocks/>
        </xdr:cNvSpPr>
      </xdr:nvSpPr>
      <xdr:spPr>
        <a:xfrm>
          <a:off x="7353300" y="2028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26</xdr:row>
      <xdr:rowOff>85725</xdr:rowOff>
    </xdr:from>
    <xdr:to>
      <xdr:col>0</xdr:col>
      <xdr:colOff>714375</xdr:colOff>
      <xdr:row>26</xdr:row>
      <xdr:rowOff>85725</xdr:rowOff>
    </xdr:to>
    <xdr:sp>
      <xdr:nvSpPr>
        <xdr:cNvPr id="19" name="Line 59"/>
        <xdr:cNvSpPr>
          <a:spLocks/>
        </xdr:cNvSpPr>
      </xdr:nvSpPr>
      <xdr:spPr>
        <a:xfrm>
          <a:off x="342900" y="4295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26</xdr:row>
      <xdr:rowOff>85725</xdr:rowOff>
    </xdr:from>
    <xdr:to>
      <xdr:col>0</xdr:col>
      <xdr:colOff>342900</xdr:colOff>
      <xdr:row>39</xdr:row>
      <xdr:rowOff>85725</xdr:rowOff>
    </xdr:to>
    <xdr:sp>
      <xdr:nvSpPr>
        <xdr:cNvPr id="20" name="Line 60"/>
        <xdr:cNvSpPr>
          <a:spLocks/>
        </xdr:cNvSpPr>
      </xdr:nvSpPr>
      <xdr:spPr>
        <a:xfrm>
          <a:off x="342900" y="4295775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39</xdr:row>
      <xdr:rowOff>85725</xdr:rowOff>
    </xdr:from>
    <xdr:to>
      <xdr:col>1</xdr:col>
      <xdr:colOff>0</xdr:colOff>
      <xdr:row>39</xdr:row>
      <xdr:rowOff>85725</xdr:rowOff>
    </xdr:to>
    <xdr:sp>
      <xdr:nvSpPr>
        <xdr:cNvPr id="21" name="Line 61"/>
        <xdr:cNvSpPr>
          <a:spLocks/>
        </xdr:cNvSpPr>
      </xdr:nvSpPr>
      <xdr:spPr>
        <a:xfrm>
          <a:off x="342900" y="6400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26</xdr:row>
      <xdr:rowOff>85725</xdr:rowOff>
    </xdr:from>
    <xdr:to>
      <xdr:col>11</xdr:col>
      <xdr:colOff>200025</xdr:colOff>
      <xdr:row>29</xdr:row>
      <xdr:rowOff>0</xdr:rowOff>
    </xdr:to>
    <xdr:sp>
      <xdr:nvSpPr>
        <xdr:cNvPr id="22" name="Line 64"/>
        <xdr:cNvSpPr>
          <a:spLocks/>
        </xdr:cNvSpPr>
      </xdr:nvSpPr>
      <xdr:spPr>
        <a:xfrm>
          <a:off x="5153025" y="42957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26</xdr:row>
      <xdr:rowOff>85725</xdr:rowOff>
    </xdr:from>
    <xdr:to>
      <xdr:col>12</xdr:col>
      <xdr:colOff>371475</xdr:colOff>
      <xdr:row>26</xdr:row>
      <xdr:rowOff>85725</xdr:rowOff>
    </xdr:to>
    <xdr:sp>
      <xdr:nvSpPr>
        <xdr:cNvPr id="23" name="Line 65"/>
        <xdr:cNvSpPr>
          <a:spLocks/>
        </xdr:cNvSpPr>
      </xdr:nvSpPr>
      <xdr:spPr>
        <a:xfrm>
          <a:off x="5153025" y="4295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75</xdr:row>
      <xdr:rowOff>76200</xdr:rowOff>
    </xdr:from>
    <xdr:to>
      <xdr:col>1</xdr:col>
      <xdr:colOff>0</xdr:colOff>
      <xdr:row>75</xdr:row>
      <xdr:rowOff>76200</xdr:rowOff>
    </xdr:to>
    <xdr:sp>
      <xdr:nvSpPr>
        <xdr:cNvPr id="24" name="Line 67"/>
        <xdr:cNvSpPr>
          <a:spLocks/>
        </xdr:cNvSpPr>
      </xdr:nvSpPr>
      <xdr:spPr>
        <a:xfrm>
          <a:off x="85725" y="12220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93</xdr:row>
      <xdr:rowOff>76200</xdr:rowOff>
    </xdr:from>
    <xdr:to>
      <xdr:col>2</xdr:col>
      <xdr:colOff>0</xdr:colOff>
      <xdr:row>93</xdr:row>
      <xdr:rowOff>76200</xdr:rowOff>
    </xdr:to>
    <xdr:sp>
      <xdr:nvSpPr>
        <xdr:cNvPr id="25" name="Line 68"/>
        <xdr:cNvSpPr>
          <a:spLocks/>
        </xdr:cNvSpPr>
      </xdr:nvSpPr>
      <xdr:spPr>
        <a:xfrm>
          <a:off x="85725" y="15135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89</xdr:row>
      <xdr:rowOff>47625</xdr:rowOff>
    </xdr:from>
    <xdr:to>
      <xdr:col>17</xdr:col>
      <xdr:colOff>342900</xdr:colOff>
      <xdr:row>91</xdr:row>
      <xdr:rowOff>0</xdr:rowOff>
    </xdr:to>
    <xdr:sp>
      <xdr:nvSpPr>
        <xdr:cNvPr id="26" name="Line 70"/>
        <xdr:cNvSpPr>
          <a:spLocks/>
        </xdr:cNvSpPr>
      </xdr:nvSpPr>
      <xdr:spPr>
        <a:xfrm flipV="1">
          <a:off x="7181850" y="14458950"/>
          <a:ext cx="514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54</xdr:row>
      <xdr:rowOff>85725</xdr:rowOff>
    </xdr:from>
    <xdr:to>
      <xdr:col>15</xdr:col>
      <xdr:colOff>200025</xdr:colOff>
      <xdr:row>58</xdr:row>
      <xdr:rowOff>0</xdr:rowOff>
    </xdr:to>
    <xdr:sp>
      <xdr:nvSpPr>
        <xdr:cNvPr id="27" name="Line 71"/>
        <xdr:cNvSpPr>
          <a:spLocks/>
        </xdr:cNvSpPr>
      </xdr:nvSpPr>
      <xdr:spPr>
        <a:xfrm>
          <a:off x="6753225" y="8829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54</xdr:row>
      <xdr:rowOff>85725</xdr:rowOff>
    </xdr:from>
    <xdr:to>
      <xdr:col>15</xdr:col>
      <xdr:colOff>200025</xdr:colOff>
      <xdr:row>54</xdr:row>
      <xdr:rowOff>85725</xdr:rowOff>
    </xdr:to>
    <xdr:sp>
      <xdr:nvSpPr>
        <xdr:cNvPr id="28" name="Line 72"/>
        <xdr:cNvSpPr>
          <a:spLocks/>
        </xdr:cNvSpPr>
      </xdr:nvSpPr>
      <xdr:spPr>
        <a:xfrm flipH="1">
          <a:off x="5153025" y="8829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52</xdr:row>
      <xdr:rowOff>47625</xdr:rowOff>
    </xdr:from>
    <xdr:to>
      <xdr:col>11</xdr:col>
      <xdr:colOff>200025</xdr:colOff>
      <xdr:row>54</xdr:row>
      <xdr:rowOff>85725</xdr:rowOff>
    </xdr:to>
    <xdr:sp>
      <xdr:nvSpPr>
        <xdr:cNvPr id="29" name="Line 73"/>
        <xdr:cNvSpPr>
          <a:spLocks/>
        </xdr:cNvSpPr>
      </xdr:nvSpPr>
      <xdr:spPr>
        <a:xfrm flipV="1">
          <a:off x="5153025" y="8467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76200</xdr:rowOff>
    </xdr:from>
    <xdr:to>
      <xdr:col>12</xdr:col>
      <xdr:colOff>342900</xdr:colOff>
      <xdr:row>2</xdr:row>
      <xdr:rowOff>76200</xdr:rowOff>
    </xdr:to>
    <xdr:sp>
      <xdr:nvSpPr>
        <xdr:cNvPr id="30" name="Line 74"/>
        <xdr:cNvSpPr>
          <a:spLocks/>
        </xdr:cNvSpPr>
      </xdr:nvSpPr>
      <xdr:spPr>
        <a:xfrm>
          <a:off x="5153025" y="400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85725</xdr:rowOff>
    </xdr:from>
    <xdr:to>
      <xdr:col>3</xdr:col>
      <xdr:colOff>0</xdr:colOff>
      <xdr:row>26</xdr:row>
      <xdr:rowOff>85725</xdr:rowOff>
    </xdr:to>
    <xdr:sp>
      <xdr:nvSpPr>
        <xdr:cNvPr id="1" name="Line 1"/>
        <xdr:cNvSpPr>
          <a:spLocks/>
        </xdr:cNvSpPr>
      </xdr:nvSpPr>
      <xdr:spPr>
        <a:xfrm>
          <a:off x="638175" y="4295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66675</xdr:rowOff>
    </xdr:from>
    <xdr:to>
      <xdr:col>2</xdr:col>
      <xdr:colOff>85725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638175" y="26574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85725</xdr:rowOff>
    </xdr:from>
    <xdr:to>
      <xdr:col>2</xdr:col>
      <xdr:colOff>85725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314325" y="4295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44</xdr:row>
      <xdr:rowOff>0</xdr:rowOff>
    </xdr:from>
    <xdr:to>
      <xdr:col>2</xdr:col>
      <xdr:colOff>85725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620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zoomScale="75" zoomScaleNormal="75" workbookViewId="0" topLeftCell="A82">
      <selection activeCell="Q103" sqref="Q103"/>
    </sheetView>
  </sheetViews>
  <sheetFormatPr defaultColWidth="11.421875" defaultRowHeight="12.75"/>
  <cols>
    <col min="1" max="1" width="11.00390625" style="0" customWidth="1"/>
    <col min="2" max="2" width="9.140625" style="0" customWidth="1"/>
    <col min="3" max="3" width="9.00390625" style="0" customWidth="1"/>
    <col min="4" max="4" width="3.140625" style="0" customWidth="1"/>
    <col min="5" max="18" width="6.00390625" style="0" customWidth="1"/>
    <col min="19" max="20" width="6.140625" style="0" customWidth="1"/>
    <col min="21" max="23" width="5.00390625" style="0" customWidth="1"/>
    <col min="24" max="65" width="5.28125" style="0" customWidth="1"/>
  </cols>
  <sheetData>
    <row r="1" ht="12.75">
      <c r="A1" s="13" t="s">
        <v>87</v>
      </c>
    </row>
    <row r="2" spans="1:8" ht="12.75">
      <c r="A2" s="13"/>
      <c r="H2" s="10"/>
    </row>
    <row r="3" spans="1:14" ht="12.75">
      <c r="A3" s="13"/>
      <c r="C3" s="10" t="s">
        <v>81</v>
      </c>
      <c r="H3" s="10"/>
      <c r="N3" s="64" t="s">
        <v>77</v>
      </c>
    </row>
    <row r="4" ht="12.75">
      <c r="C4" s="10" t="s">
        <v>82</v>
      </c>
    </row>
    <row r="5" spans="3:16" ht="12.75">
      <c r="C5" s="14" t="s">
        <v>55</v>
      </c>
      <c r="E5" s="11">
        <v>-25</v>
      </c>
      <c r="F5" s="11">
        <f>E5+5</f>
        <v>-20</v>
      </c>
      <c r="G5" s="11">
        <f aca="true" t="shared" si="0" ref="G5:O5">F5+5</f>
        <v>-15</v>
      </c>
      <c r="H5" s="11">
        <f t="shared" si="0"/>
        <v>-10</v>
      </c>
      <c r="I5" s="11">
        <f t="shared" si="0"/>
        <v>-5</v>
      </c>
      <c r="J5" s="11">
        <f t="shared" si="0"/>
        <v>0</v>
      </c>
      <c r="K5" s="11">
        <f t="shared" si="0"/>
        <v>5</v>
      </c>
      <c r="L5" s="11">
        <f t="shared" si="0"/>
        <v>10</v>
      </c>
      <c r="M5" s="11">
        <f t="shared" si="0"/>
        <v>15</v>
      </c>
      <c r="N5" s="11">
        <f t="shared" si="0"/>
        <v>20</v>
      </c>
      <c r="O5" s="11">
        <f t="shared" si="0"/>
        <v>25</v>
      </c>
      <c r="P5" s="52" t="s">
        <v>74</v>
      </c>
    </row>
    <row r="6" spans="3:21" ht="12.75">
      <c r="C6" s="15">
        <v>0</v>
      </c>
      <c r="E6" s="9">
        <f aca="true" t="shared" si="1" ref="E6:E22">ROUND(-$C6*E$5/(288.15+E$5)/50,0)*50</f>
        <v>0</v>
      </c>
      <c r="F6" s="9">
        <f aca="true" t="shared" si="2" ref="F6:O21">ROUND(-$C6*F$5/(288.15+F$5)/50,0)*50</f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U6" s="10" t="s">
        <v>78</v>
      </c>
    </row>
    <row r="7" spans="3:21" ht="12.75">
      <c r="C7" s="11">
        <f>C6+500</f>
        <v>500</v>
      </c>
      <c r="E7" s="9">
        <f t="shared" si="1"/>
        <v>50</v>
      </c>
      <c r="F7" s="9">
        <f t="shared" si="2"/>
        <v>50</v>
      </c>
      <c r="G7" s="9">
        <f t="shared" si="2"/>
        <v>50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-50</v>
      </c>
      <c r="O7" s="9">
        <f t="shared" si="2"/>
        <v>-50</v>
      </c>
      <c r="U7" s="10" t="s">
        <v>89</v>
      </c>
    </row>
    <row r="8" spans="2:15" ht="12.75">
      <c r="B8" t="s">
        <v>36</v>
      </c>
      <c r="C8" s="11">
        <f aca="true" t="shared" si="3" ref="C8:C22">C7+500</f>
        <v>1000</v>
      </c>
      <c r="E8" s="9">
        <f t="shared" si="1"/>
        <v>100</v>
      </c>
      <c r="F8" s="9">
        <f t="shared" si="2"/>
        <v>50</v>
      </c>
      <c r="G8" s="9">
        <f t="shared" si="2"/>
        <v>50</v>
      </c>
      <c r="H8" s="9">
        <f t="shared" si="2"/>
        <v>50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-50</v>
      </c>
      <c r="M8" s="9">
        <f t="shared" si="2"/>
        <v>-50</v>
      </c>
      <c r="N8" s="9">
        <f t="shared" si="2"/>
        <v>-50</v>
      </c>
      <c r="O8" s="9">
        <f t="shared" si="2"/>
        <v>-100</v>
      </c>
    </row>
    <row r="9" spans="2:20" ht="12.75">
      <c r="B9" t="s">
        <v>37</v>
      </c>
      <c r="C9" s="11">
        <f t="shared" si="3"/>
        <v>1500</v>
      </c>
      <c r="E9" s="9">
        <f t="shared" si="1"/>
        <v>150</v>
      </c>
      <c r="F9" s="9">
        <f t="shared" si="2"/>
        <v>100</v>
      </c>
      <c r="G9" s="9">
        <f t="shared" si="2"/>
        <v>100</v>
      </c>
      <c r="H9" s="9">
        <f t="shared" si="2"/>
        <v>50</v>
      </c>
      <c r="I9" s="9">
        <f t="shared" si="2"/>
        <v>50</v>
      </c>
      <c r="J9" s="9">
        <f t="shared" si="2"/>
        <v>0</v>
      </c>
      <c r="K9" s="9">
        <f t="shared" si="2"/>
        <v>-50</v>
      </c>
      <c r="L9" s="9">
        <f t="shared" si="2"/>
        <v>-50</v>
      </c>
      <c r="M9" s="9">
        <f t="shared" si="2"/>
        <v>-50</v>
      </c>
      <c r="N9" s="9">
        <f t="shared" si="2"/>
        <v>-100</v>
      </c>
      <c r="O9" s="9">
        <f t="shared" si="2"/>
        <v>-100</v>
      </c>
      <c r="T9" s="53" t="s">
        <v>88</v>
      </c>
    </row>
    <row r="10" spans="2:20" ht="12.75">
      <c r="B10" s="66" t="s">
        <v>38</v>
      </c>
      <c r="C10" s="11">
        <f t="shared" si="3"/>
        <v>2000</v>
      </c>
      <c r="E10" s="9">
        <f t="shared" si="1"/>
        <v>200</v>
      </c>
      <c r="F10" s="9">
        <f t="shared" si="2"/>
        <v>150</v>
      </c>
      <c r="G10" s="9">
        <f t="shared" si="2"/>
        <v>100</v>
      </c>
      <c r="H10" s="9">
        <f t="shared" si="2"/>
        <v>50</v>
      </c>
      <c r="I10" s="9">
        <f t="shared" si="2"/>
        <v>50</v>
      </c>
      <c r="J10" s="9">
        <f t="shared" si="2"/>
        <v>0</v>
      </c>
      <c r="K10" s="9">
        <f t="shared" si="2"/>
        <v>-50</v>
      </c>
      <c r="L10" s="9">
        <f t="shared" si="2"/>
        <v>-50</v>
      </c>
      <c r="M10" s="9">
        <f t="shared" si="2"/>
        <v>-100</v>
      </c>
      <c r="N10" s="9">
        <f t="shared" si="2"/>
        <v>-150</v>
      </c>
      <c r="O10" s="9">
        <f t="shared" si="2"/>
        <v>-150</v>
      </c>
      <c r="S10" s="9">
        <f>ROUND(27.3*(1013.25-T10)/50,0)*50</f>
        <v>650</v>
      </c>
      <c r="T10" s="11">
        <v>990</v>
      </c>
    </row>
    <row r="11" spans="3:20" ht="12.75">
      <c r="C11" s="11">
        <f t="shared" si="3"/>
        <v>2500</v>
      </c>
      <c r="E11" s="9">
        <f t="shared" si="1"/>
        <v>250</v>
      </c>
      <c r="F11" s="9">
        <f t="shared" si="2"/>
        <v>200</v>
      </c>
      <c r="G11" s="9">
        <f t="shared" si="2"/>
        <v>150</v>
      </c>
      <c r="H11" s="9">
        <f t="shared" si="2"/>
        <v>100</v>
      </c>
      <c r="I11" s="9">
        <f t="shared" si="2"/>
        <v>50</v>
      </c>
      <c r="J11" s="9">
        <f t="shared" si="2"/>
        <v>0</v>
      </c>
      <c r="K11" s="9">
        <f t="shared" si="2"/>
        <v>-50</v>
      </c>
      <c r="L11" s="9">
        <f t="shared" si="2"/>
        <v>-100</v>
      </c>
      <c r="M11" s="9">
        <f t="shared" si="2"/>
        <v>-100</v>
      </c>
      <c r="N11" s="9">
        <f t="shared" si="2"/>
        <v>-150</v>
      </c>
      <c r="O11" s="9">
        <f t="shared" si="2"/>
        <v>-200</v>
      </c>
      <c r="S11" s="9">
        <f aca="true" t="shared" si="4" ref="S11:S20">ROUND(27.3*(1013.25-T11)/50,0)*50</f>
        <v>500</v>
      </c>
      <c r="T11" s="11">
        <f>T10+5</f>
        <v>995</v>
      </c>
    </row>
    <row r="12" spans="3:20" ht="12.75">
      <c r="C12" s="11">
        <f t="shared" si="3"/>
        <v>3000</v>
      </c>
      <c r="E12" s="9">
        <f t="shared" si="1"/>
        <v>300</v>
      </c>
      <c r="F12" s="9">
        <f t="shared" si="2"/>
        <v>200</v>
      </c>
      <c r="G12" s="9">
        <f t="shared" si="2"/>
        <v>150</v>
      </c>
      <c r="H12" s="9">
        <f t="shared" si="2"/>
        <v>100</v>
      </c>
      <c r="I12" s="9">
        <f t="shared" si="2"/>
        <v>50</v>
      </c>
      <c r="J12" s="9">
        <f t="shared" si="2"/>
        <v>0</v>
      </c>
      <c r="K12" s="9">
        <f t="shared" si="2"/>
        <v>-50</v>
      </c>
      <c r="L12" s="9">
        <f t="shared" si="2"/>
        <v>-100</v>
      </c>
      <c r="M12" s="9">
        <f t="shared" si="2"/>
        <v>-150</v>
      </c>
      <c r="N12" s="9">
        <f t="shared" si="2"/>
        <v>-200</v>
      </c>
      <c r="O12" s="9">
        <f t="shared" si="2"/>
        <v>-250</v>
      </c>
      <c r="S12" s="9">
        <f t="shared" si="4"/>
        <v>350</v>
      </c>
      <c r="T12" s="11">
        <f aca="true" t="shared" si="5" ref="T12:T20">T11+5</f>
        <v>1000</v>
      </c>
    </row>
    <row r="13" spans="3:20" ht="12.75">
      <c r="C13" s="11">
        <f t="shared" si="3"/>
        <v>3500</v>
      </c>
      <c r="E13" s="9">
        <f t="shared" si="1"/>
        <v>350</v>
      </c>
      <c r="F13" s="9">
        <f t="shared" si="2"/>
        <v>250</v>
      </c>
      <c r="G13" s="9">
        <f t="shared" si="2"/>
        <v>200</v>
      </c>
      <c r="H13" s="9">
        <f t="shared" si="2"/>
        <v>150</v>
      </c>
      <c r="I13" s="9">
        <f t="shared" si="2"/>
        <v>50</v>
      </c>
      <c r="J13" s="9">
        <f t="shared" si="2"/>
        <v>0</v>
      </c>
      <c r="K13" s="9">
        <f t="shared" si="2"/>
        <v>-50</v>
      </c>
      <c r="L13" s="65">
        <f t="shared" si="2"/>
        <v>-100</v>
      </c>
      <c r="M13" s="9">
        <f t="shared" si="2"/>
        <v>-150</v>
      </c>
      <c r="N13" s="9">
        <f t="shared" si="2"/>
        <v>-250</v>
      </c>
      <c r="O13" s="9">
        <f t="shared" si="2"/>
        <v>-300</v>
      </c>
      <c r="S13" s="65">
        <f t="shared" si="4"/>
        <v>250</v>
      </c>
      <c r="T13" s="11">
        <f t="shared" si="5"/>
        <v>1005</v>
      </c>
    </row>
    <row r="14" spans="3:20" ht="12.75">
      <c r="C14" s="11">
        <f t="shared" si="3"/>
        <v>4000</v>
      </c>
      <c r="E14" s="9">
        <f t="shared" si="1"/>
        <v>400</v>
      </c>
      <c r="F14" s="9">
        <f t="shared" si="2"/>
        <v>300</v>
      </c>
      <c r="G14" s="9">
        <f t="shared" si="2"/>
        <v>200</v>
      </c>
      <c r="H14" s="9">
        <f t="shared" si="2"/>
        <v>150</v>
      </c>
      <c r="I14" s="9">
        <f t="shared" si="2"/>
        <v>50</v>
      </c>
      <c r="J14" s="9">
        <f t="shared" si="2"/>
        <v>0</v>
      </c>
      <c r="K14" s="9">
        <f t="shared" si="2"/>
        <v>-50</v>
      </c>
      <c r="L14" s="9">
        <f t="shared" si="2"/>
        <v>-150</v>
      </c>
      <c r="M14" s="9">
        <f t="shared" si="2"/>
        <v>-200</v>
      </c>
      <c r="N14" s="9">
        <f t="shared" si="2"/>
        <v>-250</v>
      </c>
      <c r="O14" s="9">
        <f t="shared" si="2"/>
        <v>-300</v>
      </c>
      <c r="S14" s="9">
        <f t="shared" si="4"/>
        <v>100</v>
      </c>
      <c r="T14" s="11">
        <f t="shared" si="5"/>
        <v>1010</v>
      </c>
    </row>
    <row r="15" spans="3:20" ht="12.75">
      <c r="C15" s="11">
        <f t="shared" si="3"/>
        <v>4500</v>
      </c>
      <c r="E15" s="9">
        <f t="shared" si="1"/>
        <v>450</v>
      </c>
      <c r="F15" s="9">
        <f t="shared" si="2"/>
        <v>350</v>
      </c>
      <c r="G15" s="9">
        <f t="shared" si="2"/>
        <v>250</v>
      </c>
      <c r="H15" s="9">
        <f t="shared" si="2"/>
        <v>150</v>
      </c>
      <c r="I15" s="9">
        <f t="shared" si="2"/>
        <v>100</v>
      </c>
      <c r="J15" s="9">
        <f t="shared" si="2"/>
        <v>0</v>
      </c>
      <c r="K15" s="9">
        <f t="shared" si="2"/>
        <v>-100</v>
      </c>
      <c r="L15" s="9">
        <f t="shared" si="2"/>
        <v>-150</v>
      </c>
      <c r="M15" s="9">
        <f t="shared" si="2"/>
        <v>-200</v>
      </c>
      <c r="N15" s="9">
        <f t="shared" si="2"/>
        <v>-300</v>
      </c>
      <c r="O15" s="9">
        <f t="shared" si="2"/>
        <v>-350</v>
      </c>
      <c r="S15" s="9">
        <f t="shared" si="4"/>
        <v>-50</v>
      </c>
      <c r="T15" s="11">
        <f t="shared" si="5"/>
        <v>1015</v>
      </c>
    </row>
    <row r="16" spans="3:20" ht="12.75">
      <c r="C16" s="11">
        <f t="shared" si="3"/>
        <v>5000</v>
      </c>
      <c r="E16" s="9">
        <f t="shared" si="1"/>
        <v>500</v>
      </c>
      <c r="F16" s="9">
        <f t="shared" si="2"/>
        <v>350</v>
      </c>
      <c r="G16" s="9">
        <f t="shared" si="2"/>
        <v>250</v>
      </c>
      <c r="H16" s="9">
        <f t="shared" si="2"/>
        <v>200</v>
      </c>
      <c r="I16" s="9">
        <f t="shared" si="2"/>
        <v>100</v>
      </c>
      <c r="J16" s="9">
        <f t="shared" si="2"/>
        <v>0</v>
      </c>
      <c r="K16" s="9">
        <f t="shared" si="2"/>
        <v>-100</v>
      </c>
      <c r="L16" s="9">
        <f t="shared" si="2"/>
        <v>-150</v>
      </c>
      <c r="M16" s="9">
        <f t="shared" si="2"/>
        <v>-250</v>
      </c>
      <c r="N16" s="9">
        <f t="shared" si="2"/>
        <v>-300</v>
      </c>
      <c r="O16" s="9">
        <f t="shared" si="2"/>
        <v>-400</v>
      </c>
      <c r="S16" s="9">
        <f t="shared" si="4"/>
        <v>-200</v>
      </c>
      <c r="T16" s="11">
        <f t="shared" si="5"/>
        <v>1020</v>
      </c>
    </row>
    <row r="17" spans="3:20" ht="12.75">
      <c r="C17" s="11">
        <f t="shared" si="3"/>
        <v>5500</v>
      </c>
      <c r="E17" s="9">
        <f t="shared" si="1"/>
        <v>500</v>
      </c>
      <c r="F17" s="9">
        <f t="shared" si="2"/>
        <v>400</v>
      </c>
      <c r="G17" s="9">
        <f t="shared" si="2"/>
        <v>300</v>
      </c>
      <c r="H17" s="9">
        <f t="shared" si="2"/>
        <v>200</v>
      </c>
      <c r="I17" s="9">
        <f t="shared" si="2"/>
        <v>100</v>
      </c>
      <c r="J17" s="9">
        <f t="shared" si="2"/>
        <v>0</v>
      </c>
      <c r="K17" s="9">
        <f t="shared" si="2"/>
        <v>-100</v>
      </c>
      <c r="L17" s="9">
        <f t="shared" si="2"/>
        <v>-200</v>
      </c>
      <c r="M17" s="9">
        <f t="shared" si="2"/>
        <v>-250</v>
      </c>
      <c r="N17" s="9">
        <f t="shared" si="2"/>
        <v>-350</v>
      </c>
      <c r="O17" s="9">
        <f t="shared" si="2"/>
        <v>-450</v>
      </c>
      <c r="S17" s="9">
        <f t="shared" si="4"/>
        <v>-300</v>
      </c>
      <c r="T17" s="11">
        <f t="shared" si="5"/>
        <v>1025</v>
      </c>
    </row>
    <row r="18" spans="3:20" ht="12.75">
      <c r="C18" s="11">
        <f t="shared" si="3"/>
        <v>6000</v>
      </c>
      <c r="E18" s="9">
        <f t="shared" si="1"/>
        <v>550</v>
      </c>
      <c r="F18" s="9">
        <f t="shared" si="2"/>
        <v>450</v>
      </c>
      <c r="G18" s="9">
        <f t="shared" si="2"/>
        <v>350</v>
      </c>
      <c r="H18" s="9">
        <f t="shared" si="2"/>
        <v>200</v>
      </c>
      <c r="I18" s="9">
        <f t="shared" si="2"/>
        <v>100</v>
      </c>
      <c r="J18" s="9">
        <f t="shared" si="2"/>
        <v>0</v>
      </c>
      <c r="K18" s="9">
        <f t="shared" si="2"/>
        <v>-100</v>
      </c>
      <c r="L18" s="9">
        <f t="shared" si="2"/>
        <v>-200</v>
      </c>
      <c r="M18" s="9">
        <f t="shared" si="2"/>
        <v>-300</v>
      </c>
      <c r="N18" s="9">
        <f t="shared" si="2"/>
        <v>-400</v>
      </c>
      <c r="O18" s="9">
        <f t="shared" si="2"/>
        <v>-500</v>
      </c>
      <c r="S18" s="9">
        <f t="shared" si="4"/>
        <v>-450</v>
      </c>
      <c r="T18" s="11">
        <f t="shared" si="5"/>
        <v>1030</v>
      </c>
    </row>
    <row r="19" spans="3:20" ht="12.75">
      <c r="C19" s="11">
        <f t="shared" si="3"/>
        <v>6500</v>
      </c>
      <c r="E19" s="9">
        <f t="shared" si="1"/>
        <v>600</v>
      </c>
      <c r="F19" s="9">
        <f t="shared" si="2"/>
        <v>500</v>
      </c>
      <c r="G19" s="9">
        <f t="shared" si="2"/>
        <v>350</v>
      </c>
      <c r="H19" s="9">
        <f t="shared" si="2"/>
        <v>250</v>
      </c>
      <c r="I19" s="9">
        <f t="shared" si="2"/>
        <v>100</v>
      </c>
      <c r="J19" s="9">
        <f t="shared" si="2"/>
        <v>0</v>
      </c>
      <c r="K19" s="9">
        <f t="shared" si="2"/>
        <v>-100</v>
      </c>
      <c r="L19" s="9">
        <f t="shared" si="2"/>
        <v>-200</v>
      </c>
      <c r="M19" s="9">
        <f t="shared" si="2"/>
        <v>-300</v>
      </c>
      <c r="N19" s="9">
        <f t="shared" si="2"/>
        <v>-400</v>
      </c>
      <c r="O19" s="9">
        <f t="shared" si="2"/>
        <v>-500</v>
      </c>
      <c r="S19" s="9">
        <f t="shared" si="4"/>
        <v>-600</v>
      </c>
      <c r="T19" s="11">
        <f t="shared" si="5"/>
        <v>1035</v>
      </c>
    </row>
    <row r="20" spans="3:20" ht="12.75">
      <c r="C20" s="11">
        <f t="shared" si="3"/>
        <v>7000</v>
      </c>
      <c r="E20" s="9">
        <f t="shared" si="1"/>
        <v>650</v>
      </c>
      <c r="F20" s="9">
        <f t="shared" si="2"/>
        <v>500</v>
      </c>
      <c r="G20" s="9">
        <f t="shared" si="2"/>
        <v>400</v>
      </c>
      <c r="H20" s="9">
        <f t="shared" si="2"/>
        <v>250</v>
      </c>
      <c r="I20" s="9">
        <f t="shared" si="2"/>
        <v>100</v>
      </c>
      <c r="J20" s="9">
        <f t="shared" si="2"/>
        <v>0</v>
      </c>
      <c r="K20" s="9">
        <f t="shared" si="2"/>
        <v>-100</v>
      </c>
      <c r="L20" s="9">
        <f t="shared" si="2"/>
        <v>-250</v>
      </c>
      <c r="M20" s="9">
        <f t="shared" si="2"/>
        <v>-350</v>
      </c>
      <c r="N20" s="9">
        <f t="shared" si="2"/>
        <v>-450</v>
      </c>
      <c r="O20" s="9">
        <f t="shared" si="2"/>
        <v>-550</v>
      </c>
      <c r="S20" s="9">
        <f t="shared" si="4"/>
        <v>-750</v>
      </c>
      <c r="T20" s="11">
        <f t="shared" si="5"/>
        <v>1040</v>
      </c>
    </row>
    <row r="21" spans="3:15" ht="12.75">
      <c r="C21" s="11">
        <f>C20+500</f>
        <v>7500</v>
      </c>
      <c r="E21" s="9">
        <f t="shared" si="1"/>
        <v>700</v>
      </c>
      <c r="F21" s="9">
        <f t="shared" si="2"/>
        <v>550</v>
      </c>
      <c r="G21" s="9">
        <f t="shared" si="2"/>
        <v>400</v>
      </c>
      <c r="H21" s="9">
        <f t="shared" si="2"/>
        <v>250</v>
      </c>
      <c r="I21" s="9">
        <f t="shared" si="2"/>
        <v>150</v>
      </c>
      <c r="J21" s="9">
        <f t="shared" si="2"/>
        <v>0</v>
      </c>
      <c r="K21" s="9">
        <f t="shared" si="2"/>
        <v>-150</v>
      </c>
      <c r="L21" s="9">
        <f t="shared" si="2"/>
        <v>-250</v>
      </c>
      <c r="M21" s="9">
        <f t="shared" si="2"/>
        <v>-350</v>
      </c>
      <c r="N21" s="9">
        <f t="shared" si="2"/>
        <v>-500</v>
      </c>
      <c r="O21" s="9">
        <f t="shared" si="2"/>
        <v>-600</v>
      </c>
    </row>
    <row r="22" spans="3:15" ht="12.75">
      <c r="C22" s="11">
        <f t="shared" si="3"/>
        <v>8000</v>
      </c>
      <c r="E22" s="9">
        <f t="shared" si="1"/>
        <v>750</v>
      </c>
      <c r="F22" s="9">
        <f aca="true" t="shared" si="6" ref="F22:O22">ROUND(-$C22*F$5/(288.15+F$5)/50,0)*50</f>
        <v>600</v>
      </c>
      <c r="G22" s="9">
        <f t="shared" si="6"/>
        <v>450</v>
      </c>
      <c r="H22" s="9">
        <f t="shared" si="6"/>
        <v>300</v>
      </c>
      <c r="I22" s="9">
        <f t="shared" si="6"/>
        <v>150</v>
      </c>
      <c r="J22" s="9">
        <f t="shared" si="6"/>
        <v>0</v>
      </c>
      <c r="K22" s="9">
        <f t="shared" si="6"/>
        <v>-150</v>
      </c>
      <c r="L22" s="9">
        <f t="shared" si="6"/>
        <v>-250</v>
      </c>
      <c r="M22" s="9">
        <f t="shared" si="6"/>
        <v>-400</v>
      </c>
      <c r="N22" s="9">
        <f t="shared" si="6"/>
        <v>-500</v>
      </c>
      <c r="O22" s="9">
        <f t="shared" si="6"/>
        <v>-650</v>
      </c>
    </row>
    <row r="23" ht="12.75">
      <c r="B23" s="10"/>
    </row>
    <row r="24" ht="12.75">
      <c r="B24" s="10"/>
    </row>
    <row r="25" ht="12.75">
      <c r="B25" s="10"/>
    </row>
    <row r="26" ht="12.75">
      <c r="B26" s="64" t="s">
        <v>90</v>
      </c>
    </row>
    <row r="27" spans="2:14" ht="12.75">
      <c r="B27" s="64" t="s">
        <v>80</v>
      </c>
      <c r="N27" s="64" t="s">
        <v>77</v>
      </c>
    </row>
    <row r="28" spans="2:14" ht="12.75">
      <c r="B28" s="64" t="s">
        <v>79</v>
      </c>
      <c r="N28" s="64"/>
    </row>
    <row r="30" spans="2:16" ht="12.75">
      <c r="B30" s="14" t="s">
        <v>75</v>
      </c>
      <c r="C30" s="3" t="s">
        <v>27</v>
      </c>
      <c r="E30" s="11">
        <v>-25</v>
      </c>
      <c r="F30" s="11">
        <f>E30+5</f>
        <v>-20</v>
      </c>
      <c r="G30" s="11">
        <f aca="true" t="shared" si="7" ref="G30:O30">F30+5</f>
        <v>-15</v>
      </c>
      <c r="H30" s="11">
        <f t="shared" si="7"/>
        <v>-10</v>
      </c>
      <c r="I30" s="11">
        <f t="shared" si="7"/>
        <v>-5</v>
      </c>
      <c r="J30" s="11">
        <f t="shared" si="7"/>
        <v>0</v>
      </c>
      <c r="K30" s="11">
        <f t="shared" si="7"/>
        <v>5</v>
      </c>
      <c r="L30" s="11">
        <f t="shared" si="7"/>
        <v>10</v>
      </c>
      <c r="M30" s="11">
        <f t="shared" si="7"/>
        <v>15</v>
      </c>
      <c r="N30" s="11">
        <f t="shared" si="7"/>
        <v>20</v>
      </c>
      <c r="O30" s="11">
        <f t="shared" si="7"/>
        <v>25</v>
      </c>
      <c r="P30" s="52" t="s">
        <v>74</v>
      </c>
    </row>
    <row r="31" spans="2:15" ht="12.75">
      <c r="B31" s="15">
        <v>-1000</v>
      </c>
      <c r="C31" s="8">
        <f aca="true" t="shared" si="8" ref="C31:C52">15-1.9812*B31/1000</f>
        <v>16.9812</v>
      </c>
      <c r="E31" s="9">
        <f aca="true" t="shared" si="9" ref="E31:E52">ROUND(50*((288.15-1.9812*$B31/1000+E$30)*POWER(288.15/(288.15-1.9812*$B31/1000),4.2558797)/288.15-1),0)*2</f>
        <v>-10</v>
      </c>
      <c r="F31" s="9">
        <f aca="true" t="shared" si="10" ref="F31:O46">ROUND(50*((288.15-1.9812*$B31/1000+F$30)*POWER(288.15/(288.15-1.9812*$B31/1000),4.2558797)/288.15-1),0)*2</f>
        <v>-8</v>
      </c>
      <c r="G31" s="9">
        <f t="shared" si="10"/>
        <v>-8</v>
      </c>
      <c r="H31" s="9">
        <f t="shared" si="10"/>
        <v>-6</v>
      </c>
      <c r="I31" s="9">
        <f t="shared" si="10"/>
        <v>-4</v>
      </c>
      <c r="J31" s="9">
        <f t="shared" si="10"/>
        <v>-2</v>
      </c>
      <c r="K31" s="9">
        <f t="shared" si="10"/>
        <v>0</v>
      </c>
      <c r="L31" s="9">
        <f t="shared" si="10"/>
        <v>2</v>
      </c>
      <c r="M31" s="9">
        <f t="shared" si="10"/>
        <v>2</v>
      </c>
      <c r="N31" s="9">
        <f t="shared" si="10"/>
        <v>4</v>
      </c>
      <c r="O31" s="9">
        <f t="shared" si="10"/>
        <v>6</v>
      </c>
    </row>
    <row r="32" spans="2:15" ht="12.75">
      <c r="B32" s="11">
        <f>B31+500</f>
        <v>-500</v>
      </c>
      <c r="C32" s="8">
        <f t="shared" si="8"/>
        <v>15.9906</v>
      </c>
      <c r="E32" s="9">
        <f t="shared" si="9"/>
        <v>-10</v>
      </c>
      <c r="F32" s="9">
        <f t="shared" si="10"/>
        <v>-8</v>
      </c>
      <c r="G32" s="9">
        <f t="shared" si="10"/>
        <v>-6</v>
      </c>
      <c r="H32" s="9">
        <f t="shared" si="10"/>
        <v>-4</v>
      </c>
      <c r="I32" s="9">
        <f t="shared" si="10"/>
        <v>-2</v>
      </c>
      <c r="J32" s="9">
        <f t="shared" si="10"/>
        <v>-2</v>
      </c>
      <c r="K32" s="9">
        <f t="shared" si="10"/>
        <v>0</v>
      </c>
      <c r="L32" s="9">
        <f t="shared" si="10"/>
        <v>2</v>
      </c>
      <c r="M32" s="9">
        <f t="shared" si="10"/>
        <v>4</v>
      </c>
      <c r="N32" s="9">
        <f t="shared" si="10"/>
        <v>6</v>
      </c>
      <c r="O32" s="9">
        <f t="shared" si="10"/>
        <v>8</v>
      </c>
    </row>
    <row r="33" spans="2:15" ht="12.75">
      <c r="B33" s="11">
        <f aca="true" t="shared" si="11" ref="B33:B49">B32+500</f>
        <v>0</v>
      </c>
      <c r="C33" s="8">
        <f t="shared" si="8"/>
        <v>15</v>
      </c>
      <c r="E33" s="9">
        <f t="shared" si="9"/>
        <v>-8</v>
      </c>
      <c r="F33" s="9">
        <f t="shared" si="10"/>
        <v>-6</v>
      </c>
      <c r="G33" s="9">
        <f t="shared" si="10"/>
        <v>-6</v>
      </c>
      <c r="H33" s="9">
        <f t="shared" si="10"/>
        <v>-4</v>
      </c>
      <c r="I33" s="9">
        <f t="shared" si="10"/>
        <v>-2</v>
      </c>
      <c r="J33" s="9">
        <f t="shared" si="10"/>
        <v>0</v>
      </c>
      <c r="K33" s="9">
        <f t="shared" si="10"/>
        <v>2</v>
      </c>
      <c r="L33" s="9">
        <f t="shared" si="10"/>
        <v>4</v>
      </c>
      <c r="M33" s="9">
        <f t="shared" si="10"/>
        <v>6</v>
      </c>
      <c r="N33" s="9">
        <f t="shared" si="10"/>
        <v>6</v>
      </c>
      <c r="O33" s="9">
        <f t="shared" si="10"/>
        <v>8</v>
      </c>
    </row>
    <row r="34" spans="2:15" ht="12.75">
      <c r="B34" s="11">
        <f t="shared" si="11"/>
        <v>500</v>
      </c>
      <c r="C34" s="8">
        <f t="shared" si="8"/>
        <v>14.0094</v>
      </c>
      <c r="E34" s="9">
        <f t="shared" si="9"/>
        <v>-8</v>
      </c>
      <c r="F34" s="9">
        <f t="shared" si="10"/>
        <v>-6</v>
      </c>
      <c r="G34" s="9">
        <f t="shared" si="10"/>
        <v>-4</v>
      </c>
      <c r="H34" s="9">
        <f t="shared" si="10"/>
        <v>-2</v>
      </c>
      <c r="I34" s="9">
        <f t="shared" si="10"/>
        <v>0</v>
      </c>
      <c r="J34" s="9">
        <f t="shared" si="10"/>
        <v>2</v>
      </c>
      <c r="K34" s="9">
        <f t="shared" si="10"/>
        <v>2</v>
      </c>
      <c r="L34" s="9">
        <f t="shared" si="10"/>
        <v>4</v>
      </c>
      <c r="M34" s="9">
        <f t="shared" si="10"/>
        <v>6</v>
      </c>
      <c r="N34" s="9">
        <f t="shared" si="10"/>
        <v>8</v>
      </c>
      <c r="O34" s="9">
        <f t="shared" si="10"/>
        <v>10</v>
      </c>
    </row>
    <row r="35" spans="2:15" ht="12.75">
      <c r="B35" s="11">
        <f t="shared" si="11"/>
        <v>1000</v>
      </c>
      <c r="C35" s="8">
        <f t="shared" si="8"/>
        <v>13.0188</v>
      </c>
      <c r="E35" s="9">
        <f t="shared" si="9"/>
        <v>-6</v>
      </c>
      <c r="F35" s="9">
        <f t="shared" si="10"/>
        <v>-4</v>
      </c>
      <c r="G35" s="9">
        <f t="shared" si="10"/>
        <v>-4</v>
      </c>
      <c r="H35" s="9">
        <f t="shared" si="10"/>
        <v>-2</v>
      </c>
      <c r="I35" s="9">
        <f t="shared" si="10"/>
        <v>0</v>
      </c>
      <c r="J35" s="9">
        <f t="shared" si="10"/>
        <v>2</v>
      </c>
      <c r="K35" s="9">
        <f t="shared" si="10"/>
        <v>4</v>
      </c>
      <c r="L35" s="9">
        <f t="shared" si="10"/>
        <v>6</v>
      </c>
      <c r="M35" s="9">
        <f t="shared" si="10"/>
        <v>8</v>
      </c>
      <c r="N35" s="9">
        <f t="shared" si="10"/>
        <v>10</v>
      </c>
      <c r="O35" s="9">
        <f t="shared" si="10"/>
        <v>12</v>
      </c>
    </row>
    <row r="36" spans="2:15" ht="12.75">
      <c r="B36" s="11">
        <f t="shared" si="11"/>
        <v>1500</v>
      </c>
      <c r="C36" s="8">
        <f t="shared" si="8"/>
        <v>12.0282</v>
      </c>
      <c r="E36" s="9">
        <f t="shared" si="9"/>
        <v>-6</v>
      </c>
      <c r="F36" s="9">
        <f t="shared" si="10"/>
        <v>-4</v>
      </c>
      <c r="G36" s="9">
        <f t="shared" si="10"/>
        <v>-2</v>
      </c>
      <c r="H36" s="9">
        <f t="shared" si="10"/>
        <v>0</v>
      </c>
      <c r="I36" s="9">
        <f t="shared" si="10"/>
        <v>2</v>
      </c>
      <c r="J36" s="9">
        <f t="shared" si="10"/>
        <v>4</v>
      </c>
      <c r="K36" s="9">
        <f t="shared" si="10"/>
        <v>6</v>
      </c>
      <c r="L36" s="9">
        <f t="shared" si="10"/>
        <v>8</v>
      </c>
      <c r="M36" s="9">
        <f t="shared" si="10"/>
        <v>8</v>
      </c>
      <c r="N36" s="9">
        <f t="shared" si="10"/>
        <v>10</v>
      </c>
      <c r="O36" s="9">
        <f t="shared" si="10"/>
        <v>12</v>
      </c>
    </row>
    <row r="37" spans="2:15" ht="12.75">
      <c r="B37" s="11">
        <f t="shared" si="11"/>
        <v>2000</v>
      </c>
      <c r="C37" s="8">
        <f t="shared" si="8"/>
        <v>11.0376</v>
      </c>
      <c r="E37" s="9">
        <f t="shared" si="9"/>
        <v>-4</v>
      </c>
      <c r="F37" s="9">
        <f t="shared" si="10"/>
        <v>-2</v>
      </c>
      <c r="G37" s="9">
        <f t="shared" si="10"/>
        <v>0</v>
      </c>
      <c r="H37" s="9">
        <f t="shared" si="10"/>
        <v>0</v>
      </c>
      <c r="I37" s="9">
        <f t="shared" si="10"/>
        <v>2</v>
      </c>
      <c r="J37" s="9">
        <f t="shared" si="10"/>
        <v>4</v>
      </c>
      <c r="K37" s="9">
        <f t="shared" si="10"/>
        <v>6</v>
      </c>
      <c r="L37" s="9">
        <f t="shared" si="10"/>
        <v>8</v>
      </c>
      <c r="M37" s="9">
        <f t="shared" si="10"/>
        <v>10</v>
      </c>
      <c r="N37" s="9">
        <f t="shared" si="10"/>
        <v>12</v>
      </c>
      <c r="O37" s="9">
        <f t="shared" si="10"/>
        <v>14</v>
      </c>
    </row>
    <row r="38" spans="2:15" ht="12.75">
      <c r="B38" s="11">
        <f t="shared" si="11"/>
        <v>2500</v>
      </c>
      <c r="C38" s="8">
        <f t="shared" si="8"/>
        <v>10.047</v>
      </c>
      <c r="E38" s="9">
        <f t="shared" si="9"/>
        <v>-4</v>
      </c>
      <c r="F38" s="9">
        <f t="shared" si="10"/>
        <v>-2</v>
      </c>
      <c r="G38" s="9">
        <f t="shared" si="10"/>
        <v>0</v>
      </c>
      <c r="H38" s="9">
        <f t="shared" si="10"/>
        <v>2</v>
      </c>
      <c r="I38" s="9">
        <f t="shared" si="10"/>
        <v>4</v>
      </c>
      <c r="J38" s="9">
        <f t="shared" si="10"/>
        <v>6</v>
      </c>
      <c r="K38" s="9">
        <f t="shared" si="10"/>
        <v>8</v>
      </c>
      <c r="L38" s="9">
        <f t="shared" si="10"/>
        <v>10</v>
      </c>
      <c r="M38" s="9">
        <f t="shared" si="10"/>
        <v>12</v>
      </c>
      <c r="N38" s="9">
        <f t="shared" si="10"/>
        <v>14</v>
      </c>
      <c r="O38" s="9">
        <f t="shared" si="10"/>
        <v>16</v>
      </c>
    </row>
    <row r="39" spans="2:15" ht="12.75">
      <c r="B39" s="11">
        <f t="shared" si="11"/>
        <v>3000</v>
      </c>
      <c r="C39" s="8">
        <f t="shared" si="8"/>
        <v>9.0564</v>
      </c>
      <c r="E39" s="9">
        <f t="shared" si="9"/>
        <v>-2</v>
      </c>
      <c r="F39" s="9">
        <f t="shared" si="10"/>
        <v>0</v>
      </c>
      <c r="G39" s="9">
        <f t="shared" si="10"/>
        <v>2</v>
      </c>
      <c r="H39" s="9">
        <f t="shared" si="10"/>
        <v>4</v>
      </c>
      <c r="I39" s="9">
        <f t="shared" si="10"/>
        <v>6</v>
      </c>
      <c r="J39" s="9">
        <f t="shared" si="10"/>
        <v>8</v>
      </c>
      <c r="K39" s="9">
        <f t="shared" si="10"/>
        <v>8</v>
      </c>
      <c r="L39" s="9">
        <f t="shared" si="10"/>
        <v>10</v>
      </c>
      <c r="M39" s="9">
        <f t="shared" si="10"/>
        <v>12</v>
      </c>
      <c r="N39" s="9">
        <f t="shared" si="10"/>
        <v>14</v>
      </c>
      <c r="O39" s="9">
        <f t="shared" si="10"/>
        <v>16</v>
      </c>
    </row>
    <row r="40" spans="2:15" ht="12.75">
      <c r="B40" s="11">
        <f t="shared" si="11"/>
        <v>3500</v>
      </c>
      <c r="C40" s="8">
        <f t="shared" si="8"/>
        <v>8.0658</v>
      </c>
      <c r="E40" s="9">
        <f t="shared" si="9"/>
        <v>-2</v>
      </c>
      <c r="F40" s="9">
        <f t="shared" si="10"/>
        <v>0</v>
      </c>
      <c r="G40" s="9">
        <f t="shared" si="10"/>
        <v>2</v>
      </c>
      <c r="H40" s="9">
        <f t="shared" si="10"/>
        <v>4</v>
      </c>
      <c r="I40" s="9">
        <f t="shared" si="10"/>
        <v>6</v>
      </c>
      <c r="J40" s="9">
        <f t="shared" si="10"/>
        <v>8</v>
      </c>
      <c r="K40" s="9">
        <f t="shared" si="10"/>
        <v>10</v>
      </c>
      <c r="L40" s="65">
        <f t="shared" si="10"/>
        <v>12</v>
      </c>
      <c r="M40" s="9">
        <f t="shared" si="10"/>
        <v>14</v>
      </c>
      <c r="N40" s="9">
        <f t="shared" si="10"/>
        <v>16</v>
      </c>
      <c r="O40" s="9">
        <f t="shared" si="10"/>
        <v>18</v>
      </c>
    </row>
    <row r="41" spans="2:15" ht="12.75">
      <c r="B41" s="11">
        <f t="shared" si="11"/>
        <v>4000</v>
      </c>
      <c r="C41" s="8">
        <f t="shared" si="8"/>
        <v>7.0752</v>
      </c>
      <c r="E41" s="9">
        <f t="shared" si="9"/>
        <v>0</v>
      </c>
      <c r="F41" s="9">
        <f t="shared" si="10"/>
        <v>2</v>
      </c>
      <c r="G41" s="9">
        <f t="shared" si="10"/>
        <v>4</v>
      </c>
      <c r="H41" s="9">
        <f t="shared" si="10"/>
        <v>6</v>
      </c>
      <c r="I41" s="9">
        <f t="shared" si="10"/>
        <v>8</v>
      </c>
      <c r="J41" s="9">
        <f t="shared" si="10"/>
        <v>10</v>
      </c>
      <c r="K41" s="9">
        <f t="shared" si="10"/>
        <v>12</v>
      </c>
      <c r="L41" s="9">
        <f t="shared" si="10"/>
        <v>14</v>
      </c>
      <c r="M41" s="9">
        <f t="shared" si="10"/>
        <v>16</v>
      </c>
      <c r="N41" s="9">
        <f t="shared" si="10"/>
        <v>18</v>
      </c>
      <c r="O41" s="9">
        <f t="shared" si="10"/>
        <v>20</v>
      </c>
    </row>
    <row r="42" spans="2:15" ht="12.75">
      <c r="B42" s="11">
        <f t="shared" si="11"/>
        <v>4500</v>
      </c>
      <c r="C42" s="8">
        <f t="shared" si="8"/>
        <v>6.0846</v>
      </c>
      <c r="E42" s="9">
        <f t="shared" si="9"/>
        <v>0</v>
      </c>
      <c r="F42" s="9">
        <f t="shared" si="10"/>
        <v>2</v>
      </c>
      <c r="G42" s="9">
        <f t="shared" si="10"/>
        <v>4</v>
      </c>
      <c r="H42" s="9">
        <f t="shared" si="10"/>
        <v>6</v>
      </c>
      <c r="I42" s="9">
        <f t="shared" si="10"/>
        <v>8</v>
      </c>
      <c r="J42" s="9">
        <f t="shared" si="10"/>
        <v>10</v>
      </c>
      <c r="K42" s="9">
        <f t="shared" si="10"/>
        <v>12</v>
      </c>
      <c r="L42" s="9">
        <f t="shared" si="10"/>
        <v>14</v>
      </c>
      <c r="M42" s="9">
        <f t="shared" si="10"/>
        <v>16</v>
      </c>
      <c r="N42" s="9">
        <f t="shared" si="10"/>
        <v>18</v>
      </c>
      <c r="O42" s="9">
        <f t="shared" si="10"/>
        <v>20</v>
      </c>
    </row>
    <row r="43" spans="2:15" ht="12.75">
      <c r="B43" s="11">
        <f t="shared" si="11"/>
        <v>5000</v>
      </c>
      <c r="C43" s="8">
        <f t="shared" si="8"/>
        <v>5.093999999999999</v>
      </c>
      <c r="E43" s="9">
        <f t="shared" si="9"/>
        <v>2</v>
      </c>
      <c r="F43" s="9">
        <f t="shared" si="10"/>
        <v>4</v>
      </c>
      <c r="G43" s="9">
        <f t="shared" si="10"/>
        <v>6</v>
      </c>
      <c r="H43" s="9">
        <f t="shared" si="10"/>
        <v>8</v>
      </c>
      <c r="I43" s="9">
        <f t="shared" si="10"/>
        <v>10</v>
      </c>
      <c r="J43" s="9">
        <f t="shared" si="10"/>
        <v>12</v>
      </c>
      <c r="K43" s="9">
        <f t="shared" si="10"/>
        <v>14</v>
      </c>
      <c r="L43" s="9">
        <f t="shared" si="10"/>
        <v>16</v>
      </c>
      <c r="M43" s="9">
        <f t="shared" si="10"/>
        <v>18</v>
      </c>
      <c r="N43" s="9">
        <f t="shared" si="10"/>
        <v>20</v>
      </c>
      <c r="O43" s="9">
        <f t="shared" si="10"/>
        <v>22</v>
      </c>
    </row>
    <row r="44" spans="2:15" ht="12.75">
      <c r="B44" s="11">
        <f t="shared" si="11"/>
        <v>5500</v>
      </c>
      <c r="C44" s="8">
        <f t="shared" si="8"/>
        <v>4.103399999999999</v>
      </c>
      <c r="E44" s="9">
        <f t="shared" si="9"/>
        <v>4</v>
      </c>
      <c r="F44" s="9">
        <f t="shared" si="10"/>
        <v>6</v>
      </c>
      <c r="G44" s="9">
        <f t="shared" si="10"/>
        <v>8</v>
      </c>
      <c r="H44" s="9">
        <f t="shared" si="10"/>
        <v>10</v>
      </c>
      <c r="I44" s="9">
        <f t="shared" si="10"/>
        <v>12</v>
      </c>
      <c r="J44" s="9">
        <f t="shared" si="10"/>
        <v>14</v>
      </c>
      <c r="K44" s="9">
        <f t="shared" si="10"/>
        <v>16</v>
      </c>
      <c r="L44" s="9">
        <f t="shared" si="10"/>
        <v>18</v>
      </c>
      <c r="M44" s="9">
        <f t="shared" si="10"/>
        <v>20</v>
      </c>
      <c r="N44" s="9">
        <f t="shared" si="10"/>
        <v>22</v>
      </c>
      <c r="O44" s="9">
        <f t="shared" si="10"/>
        <v>24</v>
      </c>
    </row>
    <row r="45" spans="2:15" ht="12.75">
      <c r="B45" s="11">
        <f t="shared" si="11"/>
        <v>6000</v>
      </c>
      <c r="C45" s="8">
        <f t="shared" si="8"/>
        <v>3.1128</v>
      </c>
      <c r="E45" s="9">
        <f t="shared" si="9"/>
        <v>4</v>
      </c>
      <c r="F45" s="9">
        <f t="shared" si="10"/>
        <v>6</v>
      </c>
      <c r="G45" s="9">
        <f t="shared" si="10"/>
        <v>8</v>
      </c>
      <c r="H45" s="9">
        <f t="shared" si="10"/>
        <v>10</v>
      </c>
      <c r="I45" s="9">
        <f t="shared" si="10"/>
        <v>12</v>
      </c>
      <c r="J45" s="9">
        <f t="shared" si="10"/>
        <v>14</v>
      </c>
      <c r="K45" s="9">
        <f t="shared" si="10"/>
        <v>16</v>
      </c>
      <c r="L45" s="9">
        <f t="shared" si="10"/>
        <v>18</v>
      </c>
      <c r="M45" s="9">
        <f t="shared" si="10"/>
        <v>20</v>
      </c>
      <c r="N45" s="9">
        <f t="shared" si="10"/>
        <v>24</v>
      </c>
      <c r="O45" s="9">
        <f t="shared" si="10"/>
        <v>26</v>
      </c>
    </row>
    <row r="46" spans="2:15" ht="12.75">
      <c r="B46" s="11">
        <f t="shared" si="11"/>
        <v>6500</v>
      </c>
      <c r="C46" s="8">
        <f t="shared" si="8"/>
        <v>2.1221999999999994</v>
      </c>
      <c r="E46" s="9">
        <f t="shared" si="9"/>
        <v>6</v>
      </c>
      <c r="F46" s="9">
        <f t="shared" si="10"/>
        <v>8</v>
      </c>
      <c r="G46" s="9">
        <f t="shared" si="10"/>
        <v>10</v>
      </c>
      <c r="H46" s="9">
        <f t="shared" si="10"/>
        <v>12</v>
      </c>
      <c r="I46" s="9">
        <f t="shared" si="10"/>
        <v>14</v>
      </c>
      <c r="J46" s="9">
        <f t="shared" si="10"/>
        <v>16</v>
      </c>
      <c r="K46" s="9">
        <f t="shared" si="10"/>
        <v>18</v>
      </c>
      <c r="L46" s="9">
        <f t="shared" si="10"/>
        <v>20</v>
      </c>
      <c r="M46" s="9">
        <f t="shared" si="10"/>
        <v>22</v>
      </c>
      <c r="N46" s="9">
        <f t="shared" si="10"/>
        <v>24</v>
      </c>
      <c r="O46" s="9">
        <f t="shared" si="10"/>
        <v>26</v>
      </c>
    </row>
    <row r="47" spans="2:15" ht="12.75">
      <c r="B47" s="11">
        <f t="shared" si="11"/>
        <v>7000</v>
      </c>
      <c r="C47" s="8">
        <f t="shared" si="8"/>
        <v>1.1316000000000006</v>
      </c>
      <c r="E47" s="9">
        <f t="shared" si="9"/>
        <v>6</v>
      </c>
      <c r="F47" s="9">
        <f aca="true" t="shared" si="12" ref="F47:O52">ROUND(50*((288.15-1.9812*$B47/1000+F$30)*POWER(288.15/(288.15-1.9812*$B47/1000),4.2558797)/288.15-1),0)*2</f>
        <v>8</v>
      </c>
      <c r="G47" s="9">
        <f t="shared" si="12"/>
        <v>10</v>
      </c>
      <c r="H47" s="9">
        <f t="shared" si="12"/>
        <v>14</v>
      </c>
      <c r="I47" s="9">
        <f t="shared" si="12"/>
        <v>16</v>
      </c>
      <c r="J47" s="9">
        <f t="shared" si="12"/>
        <v>18</v>
      </c>
      <c r="K47" s="9">
        <f t="shared" si="12"/>
        <v>20</v>
      </c>
      <c r="L47" s="9">
        <f t="shared" si="12"/>
        <v>22</v>
      </c>
      <c r="M47" s="9">
        <f t="shared" si="12"/>
        <v>24</v>
      </c>
      <c r="N47" s="9">
        <f t="shared" si="12"/>
        <v>26</v>
      </c>
      <c r="O47" s="9">
        <f t="shared" si="12"/>
        <v>28</v>
      </c>
    </row>
    <row r="48" spans="2:15" ht="12.75">
      <c r="B48" s="11">
        <f t="shared" si="11"/>
        <v>7500</v>
      </c>
      <c r="C48" s="8">
        <f t="shared" si="8"/>
        <v>0.14100000000000001</v>
      </c>
      <c r="E48" s="9">
        <f t="shared" si="9"/>
        <v>8</v>
      </c>
      <c r="F48" s="9">
        <f t="shared" si="12"/>
        <v>10</v>
      </c>
      <c r="G48" s="9">
        <f t="shared" si="12"/>
        <v>12</v>
      </c>
      <c r="H48" s="9">
        <f t="shared" si="12"/>
        <v>14</v>
      </c>
      <c r="I48" s="9">
        <f t="shared" si="12"/>
        <v>16</v>
      </c>
      <c r="J48" s="9">
        <f t="shared" si="12"/>
        <v>18</v>
      </c>
      <c r="K48" s="9">
        <f t="shared" si="12"/>
        <v>20</v>
      </c>
      <c r="L48" s="9">
        <f t="shared" si="12"/>
        <v>24</v>
      </c>
      <c r="M48" s="9">
        <f t="shared" si="12"/>
        <v>26</v>
      </c>
      <c r="N48" s="9">
        <f t="shared" si="12"/>
        <v>28</v>
      </c>
      <c r="O48" s="9">
        <f t="shared" si="12"/>
        <v>30</v>
      </c>
    </row>
    <row r="49" spans="2:15" ht="12.75">
      <c r="B49" s="11">
        <f t="shared" si="11"/>
        <v>8000</v>
      </c>
      <c r="C49" s="8">
        <f t="shared" si="8"/>
        <v>-0.8496000000000006</v>
      </c>
      <c r="E49" s="9">
        <f t="shared" si="9"/>
        <v>10</v>
      </c>
      <c r="F49" s="9">
        <f t="shared" si="12"/>
        <v>12</v>
      </c>
      <c r="G49" s="9">
        <f t="shared" si="12"/>
        <v>14</v>
      </c>
      <c r="H49" s="9">
        <f t="shared" si="12"/>
        <v>16</v>
      </c>
      <c r="I49" s="9">
        <f t="shared" si="12"/>
        <v>18</v>
      </c>
      <c r="J49" s="9">
        <f t="shared" si="12"/>
        <v>20</v>
      </c>
      <c r="K49" s="9">
        <f t="shared" si="12"/>
        <v>22</v>
      </c>
      <c r="L49" s="9">
        <f t="shared" si="12"/>
        <v>24</v>
      </c>
      <c r="M49" s="9">
        <f t="shared" si="12"/>
        <v>26</v>
      </c>
      <c r="N49" s="9">
        <f t="shared" si="12"/>
        <v>30</v>
      </c>
      <c r="O49" s="9">
        <f t="shared" si="12"/>
        <v>32</v>
      </c>
    </row>
    <row r="50" spans="2:15" ht="12.75">
      <c r="B50" s="11">
        <f>B49+500</f>
        <v>8500</v>
      </c>
      <c r="C50" s="8">
        <f t="shared" si="8"/>
        <v>-1.8401999999999994</v>
      </c>
      <c r="E50" s="9">
        <f t="shared" si="9"/>
        <v>10</v>
      </c>
      <c r="F50" s="9">
        <f t="shared" si="12"/>
        <v>12</v>
      </c>
      <c r="G50" s="9">
        <f t="shared" si="12"/>
        <v>14</v>
      </c>
      <c r="H50" s="9">
        <f t="shared" si="12"/>
        <v>18</v>
      </c>
      <c r="I50" s="9">
        <f t="shared" si="12"/>
        <v>20</v>
      </c>
      <c r="J50" s="9">
        <f t="shared" si="12"/>
        <v>22</v>
      </c>
      <c r="K50" s="9">
        <f t="shared" si="12"/>
        <v>24</v>
      </c>
      <c r="L50" s="9">
        <f t="shared" si="12"/>
        <v>26</v>
      </c>
      <c r="M50" s="9">
        <f t="shared" si="12"/>
        <v>28</v>
      </c>
      <c r="N50" s="9">
        <f t="shared" si="12"/>
        <v>30</v>
      </c>
      <c r="O50" s="9">
        <f t="shared" si="12"/>
        <v>32</v>
      </c>
    </row>
    <row r="51" spans="2:15" ht="12.75">
      <c r="B51" s="11">
        <f>B50+500</f>
        <v>9000</v>
      </c>
      <c r="C51" s="8">
        <f t="shared" si="8"/>
        <v>-2.8308</v>
      </c>
      <c r="E51" s="9">
        <f t="shared" si="9"/>
        <v>12</v>
      </c>
      <c r="F51" s="9">
        <f t="shared" si="12"/>
        <v>14</v>
      </c>
      <c r="G51" s="9">
        <f t="shared" si="12"/>
        <v>16</v>
      </c>
      <c r="H51" s="9">
        <f t="shared" si="12"/>
        <v>18</v>
      </c>
      <c r="I51" s="9">
        <f t="shared" si="12"/>
        <v>20</v>
      </c>
      <c r="J51" s="9">
        <f t="shared" si="12"/>
        <v>24</v>
      </c>
      <c r="K51" s="9">
        <f t="shared" si="12"/>
        <v>26</v>
      </c>
      <c r="L51" s="9">
        <f t="shared" si="12"/>
        <v>28</v>
      </c>
      <c r="M51" s="9">
        <f t="shared" si="12"/>
        <v>30</v>
      </c>
      <c r="N51" s="9">
        <f t="shared" si="12"/>
        <v>32</v>
      </c>
      <c r="O51" s="9">
        <f t="shared" si="12"/>
        <v>34</v>
      </c>
    </row>
    <row r="52" spans="2:15" ht="12.75">
      <c r="B52" s="11">
        <f>B51+500</f>
        <v>9500</v>
      </c>
      <c r="C52" s="8">
        <f t="shared" si="8"/>
        <v>-3.8214000000000006</v>
      </c>
      <c r="E52" s="9">
        <f t="shared" si="9"/>
        <v>14</v>
      </c>
      <c r="F52" s="9">
        <f t="shared" si="12"/>
        <v>16</v>
      </c>
      <c r="G52" s="9">
        <f t="shared" si="12"/>
        <v>18</v>
      </c>
      <c r="H52" s="9">
        <f t="shared" si="12"/>
        <v>20</v>
      </c>
      <c r="I52" s="9">
        <f t="shared" si="12"/>
        <v>22</v>
      </c>
      <c r="J52" s="9">
        <f t="shared" si="12"/>
        <v>24</v>
      </c>
      <c r="K52" s="9">
        <f t="shared" si="12"/>
        <v>26</v>
      </c>
      <c r="L52" s="9">
        <f t="shared" si="12"/>
        <v>30</v>
      </c>
      <c r="M52" s="9">
        <f t="shared" si="12"/>
        <v>32</v>
      </c>
      <c r="N52" s="9">
        <f t="shared" si="12"/>
        <v>34</v>
      </c>
      <c r="O52" s="9">
        <f t="shared" si="12"/>
        <v>36</v>
      </c>
    </row>
    <row r="53" ht="12.75">
      <c r="B53" s="10"/>
    </row>
    <row r="54" ht="12.75">
      <c r="B54" s="10"/>
    </row>
    <row r="55" spans="2:11" ht="12.75">
      <c r="B55" s="10"/>
      <c r="K55" s="27"/>
    </row>
    <row r="56" spans="2:34" ht="12.75">
      <c r="B56" s="12"/>
      <c r="C56" s="1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B56" s="12"/>
      <c r="AC56" s="12"/>
      <c r="AD56" s="12"/>
      <c r="AE56" s="12"/>
      <c r="AF56" s="12"/>
      <c r="AG56" s="12"/>
      <c r="AH56" s="12"/>
    </row>
    <row r="57" spans="2:34" ht="12.75">
      <c r="B57" s="67" t="s">
        <v>80</v>
      </c>
      <c r="C57" s="12"/>
      <c r="D57" s="12"/>
      <c r="E57" s="12"/>
      <c r="F57" s="12"/>
      <c r="G57" s="12"/>
      <c r="H57" s="12"/>
      <c r="I57" s="12"/>
      <c r="J57" s="12"/>
      <c r="K57" s="27"/>
      <c r="M57" s="12"/>
      <c r="N57" s="12"/>
      <c r="O57" s="12"/>
      <c r="P57" s="12"/>
      <c r="Q57" s="12"/>
      <c r="R57" s="12"/>
      <c r="S57" s="12"/>
      <c r="T57" s="12"/>
      <c r="U57" s="12"/>
      <c r="V57" s="12"/>
      <c r="AB57" s="12"/>
      <c r="AC57" s="12"/>
      <c r="AD57" s="12"/>
      <c r="AE57" s="12"/>
      <c r="AF57" s="12"/>
      <c r="AG57" s="12"/>
      <c r="AH57" s="12"/>
    </row>
    <row r="58" spans="3:34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AB58" s="12"/>
      <c r="AC58" s="12"/>
      <c r="AD58" s="12"/>
      <c r="AE58" s="12"/>
      <c r="AF58" s="12"/>
      <c r="AG58" s="12"/>
      <c r="AH58" s="12"/>
    </row>
    <row r="59" spans="1:34" ht="12.75">
      <c r="A59" t="s">
        <v>29</v>
      </c>
      <c r="B59" s="14" t="s">
        <v>26</v>
      </c>
      <c r="C59" s="26" t="s">
        <v>28</v>
      </c>
      <c r="E59" s="11">
        <v>-10</v>
      </c>
      <c r="F59" s="11">
        <f aca="true" t="shared" si="13" ref="F59:Q59">E59+2</f>
        <v>-8</v>
      </c>
      <c r="G59" s="11">
        <f t="shared" si="13"/>
        <v>-6</v>
      </c>
      <c r="H59" s="11">
        <f t="shared" si="13"/>
        <v>-4</v>
      </c>
      <c r="I59" s="11">
        <f t="shared" si="13"/>
        <v>-2</v>
      </c>
      <c r="J59" s="11">
        <f t="shared" si="13"/>
        <v>0</v>
      </c>
      <c r="K59" s="11">
        <f t="shared" si="13"/>
        <v>2</v>
      </c>
      <c r="L59" s="11">
        <f t="shared" si="13"/>
        <v>4</v>
      </c>
      <c r="M59" s="11">
        <f t="shared" si="13"/>
        <v>6</v>
      </c>
      <c r="N59" s="11">
        <f t="shared" si="13"/>
        <v>8</v>
      </c>
      <c r="O59" s="11">
        <f t="shared" si="13"/>
        <v>10</v>
      </c>
      <c r="P59" s="11">
        <f t="shared" si="13"/>
        <v>12</v>
      </c>
      <c r="Q59" s="11">
        <f t="shared" si="13"/>
        <v>14</v>
      </c>
      <c r="R59" s="12"/>
      <c r="S59" s="12"/>
      <c r="T59" s="12"/>
      <c r="U59" s="12"/>
      <c r="V59" s="12"/>
      <c r="AB59" s="12"/>
      <c r="AC59" s="12"/>
      <c r="AD59" s="12"/>
      <c r="AE59" s="12"/>
      <c r="AF59" s="12"/>
      <c r="AG59" s="12"/>
      <c r="AH59" s="12"/>
    </row>
    <row r="60" spans="1:22" ht="12.75">
      <c r="A60" t="s">
        <v>42</v>
      </c>
      <c r="B60" s="11">
        <v>1045</v>
      </c>
      <c r="C60" s="9">
        <f aca="true" t="shared" si="14" ref="C60:C71">(B60/$B$60-1)*100</f>
        <v>0</v>
      </c>
      <c r="E60" s="9">
        <f aca="true" t="shared" si="15" ref="E60:Q71">ROUND(((1+$C60/100)*(1+E$59/100)-1)*50,0)*2</f>
        <v>-10</v>
      </c>
      <c r="F60" s="9">
        <f t="shared" si="15"/>
        <v>-8</v>
      </c>
      <c r="G60" s="9">
        <f t="shared" si="15"/>
        <v>-6</v>
      </c>
      <c r="H60" s="9">
        <f t="shared" si="15"/>
        <v>-4</v>
      </c>
      <c r="I60" s="9">
        <f t="shared" si="15"/>
        <v>-2</v>
      </c>
      <c r="J60" s="9">
        <f t="shared" si="15"/>
        <v>0</v>
      </c>
      <c r="K60" s="9">
        <f t="shared" si="15"/>
        <v>2</v>
      </c>
      <c r="L60" s="9">
        <f t="shared" si="15"/>
        <v>4</v>
      </c>
      <c r="M60" s="9">
        <f t="shared" si="15"/>
        <v>6</v>
      </c>
      <c r="N60" s="9">
        <f t="shared" si="15"/>
        <v>8</v>
      </c>
      <c r="O60" s="9">
        <f t="shared" si="15"/>
        <v>10</v>
      </c>
      <c r="P60" s="9">
        <f t="shared" si="15"/>
        <v>12</v>
      </c>
      <c r="Q60" s="9">
        <f t="shared" si="15"/>
        <v>14</v>
      </c>
      <c r="R60" s="12"/>
      <c r="S60" s="12"/>
      <c r="T60" s="12"/>
      <c r="U60" s="12"/>
      <c r="V60" s="12"/>
    </row>
    <row r="61" spans="2:22" ht="12.75">
      <c r="B61" s="11">
        <f>B60-20</f>
        <v>1025</v>
      </c>
      <c r="C61" s="9">
        <f t="shared" si="14"/>
        <v>-1.9138755980861233</v>
      </c>
      <c r="E61" s="9">
        <f t="shared" si="15"/>
        <v>-12</v>
      </c>
      <c r="F61" s="9">
        <f t="shared" si="15"/>
        <v>-10</v>
      </c>
      <c r="G61" s="9">
        <f t="shared" si="15"/>
        <v>-8</v>
      </c>
      <c r="H61" s="9">
        <f t="shared" si="15"/>
        <v>-6</v>
      </c>
      <c r="I61" s="9">
        <f t="shared" si="15"/>
        <v>-4</v>
      </c>
      <c r="J61" s="9">
        <f t="shared" si="15"/>
        <v>-2</v>
      </c>
      <c r="K61" s="9">
        <f t="shared" si="15"/>
        <v>0</v>
      </c>
      <c r="L61" s="9">
        <f t="shared" si="15"/>
        <v>2</v>
      </c>
      <c r="M61" s="9">
        <f t="shared" si="15"/>
        <v>4</v>
      </c>
      <c r="N61" s="9">
        <f t="shared" si="15"/>
        <v>6</v>
      </c>
      <c r="O61" s="9">
        <f t="shared" si="15"/>
        <v>8</v>
      </c>
      <c r="P61" s="9">
        <f t="shared" si="15"/>
        <v>10</v>
      </c>
      <c r="Q61" s="9">
        <f t="shared" si="15"/>
        <v>12</v>
      </c>
      <c r="R61" s="12"/>
      <c r="S61" s="12"/>
      <c r="T61" s="12"/>
      <c r="U61" s="12"/>
      <c r="V61" s="12"/>
    </row>
    <row r="62" spans="2:22" ht="12.75">
      <c r="B62" s="11">
        <f aca="true" t="shared" si="16" ref="B62:B71">B61-20</f>
        <v>1005</v>
      </c>
      <c r="C62" s="9">
        <f t="shared" si="14"/>
        <v>-3.8277511961722466</v>
      </c>
      <c r="E62" s="9">
        <f t="shared" si="15"/>
        <v>-14</v>
      </c>
      <c r="F62" s="9">
        <f t="shared" si="15"/>
        <v>-12</v>
      </c>
      <c r="G62" s="9">
        <f t="shared" si="15"/>
        <v>-10</v>
      </c>
      <c r="H62" s="9">
        <f t="shared" si="15"/>
        <v>-8</v>
      </c>
      <c r="I62" s="9">
        <f t="shared" si="15"/>
        <v>-6</v>
      </c>
      <c r="J62" s="9">
        <f t="shared" si="15"/>
        <v>-4</v>
      </c>
      <c r="K62" s="9">
        <f t="shared" si="15"/>
        <v>-2</v>
      </c>
      <c r="L62" s="9">
        <f t="shared" si="15"/>
        <v>0</v>
      </c>
      <c r="M62" s="9">
        <f t="shared" si="15"/>
        <v>2</v>
      </c>
      <c r="N62" s="9">
        <f t="shared" si="15"/>
        <v>4</v>
      </c>
      <c r="O62" s="9">
        <f t="shared" si="15"/>
        <v>6</v>
      </c>
      <c r="P62" s="65">
        <f t="shared" si="15"/>
        <v>8</v>
      </c>
      <c r="Q62" s="9">
        <f t="shared" si="15"/>
        <v>10</v>
      </c>
      <c r="R62" s="12"/>
      <c r="S62" s="12"/>
      <c r="T62" s="12"/>
      <c r="U62" s="12"/>
      <c r="V62" s="12"/>
    </row>
    <row r="63" spans="2:22" ht="12.75">
      <c r="B63" s="11">
        <f t="shared" si="16"/>
        <v>985</v>
      </c>
      <c r="C63" s="9">
        <f t="shared" si="14"/>
        <v>-5.741626794258369</v>
      </c>
      <c r="E63" s="9">
        <f t="shared" si="15"/>
        <v>-16</v>
      </c>
      <c r="F63" s="9">
        <f t="shared" si="15"/>
        <v>-14</v>
      </c>
      <c r="G63" s="9">
        <f t="shared" si="15"/>
        <v>-12</v>
      </c>
      <c r="H63" s="9">
        <f t="shared" si="15"/>
        <v>-10</v>
      </c>
      <c r="I63" s="9">
        <f t="shared" si="15"/>
        <v>-8</v>
      </c>
      <c r="J63" s="9">
        <f t="shared" si="15"/>
        <v>-6</v>
      </c>
      <c r="K63" s="9">
        <f t="shared" si="15"/>
        <v>-4</v>
      </c>
      <c r="L63" s="9">
        <f t="shared" si="15"/>
        <v>-2</v>
      </c>
      <c r="M63" s="9">
        <f t="shared" si="15"/>
        <v>0</v>
      </c>
      <c r="N63" s="9">
        <f t="shared" si="15"/>
        <v>2</v>
      </c>
      <c r="O63" s="9">
        <f t="shared" si="15"/>
        <v>4</v>
      </c>
      <c r="P63" s="9">
        <f t="shared" si="15"/>
        <v>6</v>
      </c>
      <c r="Q63" s="9">
        <f t="shared" si="15"/>
        <v>8</v>
      </c>
      <c r="R63" s="12"/>
      <c r="S63" s="12"/>
      <c r="T63" s="12"/>
      <c r="U63" s="12"/>
      <c r="V63" s="12"/>
    </row>
    <row r="64" spans="2:22" ht="12.75">
      <c r="B64" s="11">
        <f t="shared" si="16"/>
        <v>965</v>
      </c>
      <c r="C64" s="9">
        <f t="shared" si="14"/>
        <v>-7.655502392344493</v>
      </c>
      <c r="E64" s="9">
        <f t="shared" si="15"/>
        <v>-16</v>
      </c>
      <c r="F64" s="9">
        <f t="shared" si="15"/>
        <v>-16</v>
      </c>
      <c r="G64" s="9">
        <f t="shared" si="15"/>
        <v>-14</v>
      </c>
      <c r="H64" s="9">
        <f t="shared" si="15"/>
        <v>-12</v>
      </c>
      <c r="I64" s="9">
        <f t="shared" si="15"/>
        <v>-10</v>
      </c>
      <c r="J64" s="9">
        <f t="shared" si="15"/>
        <v>-8</v>
      </c>
      <c r="K64" s="9">
        <f t="shared" si="15"/>
        <v>-6</v>
      </c>
      <c r="L64" s="9">
        <f t="shared" si="15"/>
        <v>-4</v>
      </c>
      <c r="M64" s="9">
        <f t="shared" si="15"/>
        <v>-2</v>
      </c>
      <c r="N64" s="9">
        <f t="shared" si="15"/>
        <v>0</v>
      </c>
      <c r="O64" s="9">
        <f t="shared" si="15"/>
        <v>2</v>
      </c>
      <c r="P64" s="9">
        <f t="shared" si="15"/>
        <v>4</v>
      </c>
      <c r="Q64" s="9">
        <f t="shared" si="15"/>
        <v>6</v>
      </c>
      <c r="R64" s="12"/>
      <c r="S64" s="12"/>
      <c r="T64" s="12"/>
      <c r="U64" s="12"/>
      <c r="V64" s="12"/>
    </row>
    <row r="65" spans="2:22" ht="12.75">
      <c r="B65" s="11">
        <f t="shared" si="16"/>
        <v>945</v>
      </c>
      <c r="C65" s="9">
        <f t="shared" si="14"/>
        <v>-9.569377990430628</v>
      </c>
      <c r="E65" s="9">
        <f t="shared" si="15"/>
        <v>-18</v>
      </c>
      <c r="F65" s="9">
        <f t="shared" si="15"/>
        <v>-16</v>
      </c>
      <c r="G65" s="9">
        <f t="shared" si="15"/>
        <v>-14</v>
      </c>
      <c r="H65" s="9">
        <f t="shared" si="15"/>
        <v>-14</v>
      </c>
      <c r="I65" s="9">
        <f t="shared" si="15"/>
        <v>-12</v>
      </c>
      <c r="J65" s="9">
        <f t="shared" si="15"/>
        <v>-10</v>
      </c>
      <c r="K65" s="9">
        <f t="shared" si="15"/>
        <v>-8</v>
      </c>
      <c r="L65" s="9">
        <f t="shared" si="15"/>
        <v>-6</v>
      </c>
      <c r="M65" s="9">
        <f t="shared" si="15"/>
        <v>-4</v>
      </c>
      <c r="N65" s="9">
        <f t="shared" si="15"/>
        <v>-2</v>
      </c>
      <c r="O65" s="9">
        <f t="shared" si="15"/>
        <v>0</v>
      </c>
      <c r="P65" s="9">
        <f t="shared" si="15"/>
        <v>2</v>
      </c>
      <c r="Q65" s="9">
        <f t="shared" si="15"/>
        <v>4</v>
      </c>
      <c r="R65" s="12"/>
      <c r="S65" s="12"/>
      <c r="T65" s="12"/>
      <c r="U65" s="12"/>
      <c r="V65" s="12"/>
    </row>
    <row r="66" spans="2:22" ht="12.75">
      <c r="B66" s="11">
        <f t="shared" si="16"/>
        <v>925</v>
      </c>
      <c r="C66" s="9">
        <f t="shared" si="14"/>
        <v>-11.483253588516751</v>
      </c>
      <c r="E66" s="9">
        <f t="shared" si="15"/>
        <v>-20</v>
      </c>
      <c r="F66" s="9">
        <f t="shared" si="15"/>
        <v>-18</v>
      </c>
      <c r="G66" s="9">
        <f t="shared" si="15"/>
        <v>-16</v>
      </c>
      <c r="H66" s="9">
        <f t="shared" si="15"/>
        <v>-16</v>
      </c>
      <c r="I66" s="9">
        <f t="shared" si="15"/>
        <v>-14</v>
      </c>
      <c r="J66" s="9">
        <f t="shared" si="15"/>
        <v>-12</v>
      </c>
      <c r="K66" s="9">
        <f t="shared" si="15"/>
        <v>-10</v>
      </c>
      <c r="L66" s="9">
        <f t="shared" si="15"/>
        <v>-8</v>
      </c>
      <c r="M66" s="9">
        <f t="shared" si="15"/>
        <v>-6</v>
      </c>
      <c r="N66" s="9">
        <f t="shared" si="15"/>
        <v>-4</v>
      </c>
      <c r="O66" s="9">
        <f t="shared" si="15"/>
        <v>-2</v>
      </c>
      <c r="P66" s="9">
        <f t="shared" si="15"/>
        <v>0</v>
      </c>
      <c r="Q66" s="9">
        <f t="shared" si="15"/>
        <v>0</v>
      </c>
      <c r="R66" s="12"/>
      <c r="S66" s="12"/>
      <c r="T66" s="12"/>
      <c r="U66" s="12"/>
      <c r="V66" s="12"/>
    </row>
    <row r="67" spans="2:22" ht="12.75">
      <c r="B67" s="11">
        <f t="shared" si="16"/>
        <v>905</v>
      </c>
      <c r="C67" s="9">
        <f t="shared" si="14"/>
        <v>-13.397129186602875</v>
      </c>
      <c r="E67" s="9">
        <f t="shared" si="15"/>
        <v>-22</v>
      </c>
      <c r="F67" s="9">
        <f t="shared" si="15"/>
        <v>-20</v>
      </c>
      <c r="G67" s="9">
        <f t="shared" si="15"/>
        <v>-18</v>
      </c>
      <c r="H67" s="9">
        <f t="shared" si="15"/>
        <v>-16</v>
      </c>
      <c r="I67" s="9">
        <f t="shared" si="15"/>
        <v>-16</v>
      </c>
      <c r="J67" s="9">
        <f t="shared" si="15"/>
        <v>-14</v>
      </c>
      <c r="K67" s="9">
        <f t="shared" si="15"/>
        <v>-12</v>
      </c>
      <c r="L67" s="9">
        <f t="shared" si="15"/>
        <v>-10</v>
      </c>
      <c r="M67" s="9">
        <f t="shared" si="15"/>
        <v>-8</v>
      </c>
      <c r="N67" s="9">
        <f t="shared" si="15"/>
        <v>-6</v>
      </c>
      <c r="O67" s="9">
        <f t="shared" si="15"/>
        <v>-4</v>
      </c>
      <c r="P67" s="9">
        <f t="shared" si="15"/>
        <v>-4</v>
      </c>
      <c r="Q67" s="9">
        <f t="shared" si="15"/>
        <v>-2</v>
      </c>
      <c r="R67" s="12"/>
      <c r="S67" s="12"/>
      <c r="T67" s="12"/>
      <c r="U67" s="12"/>
      <c r="V67" s="12"/>
    </row>
    <row r="68" spans="2:22" ht="12.75">
      <c r="B68" s="11">
        <f t="shared" si="16"/>
        <v>885</v>
      </c>
      <c r="C68" s="9">
        <f t="shared" si="14"/>
        <v>-15.311004784688997</v>
      </c>
      <c r="E68" s="9">
        <f t="shared" si="15"/>
        <v>-24</v>
      </c>
      <c r="F68" s="9">
        <f t="shared" si="15"/>
        <v>-22</v>
      </c>
      <c r="G68" s="9">
        <f t="shared" si="15"/>
        <v>-20</v>
      </c>
      <c r="H68" s="9">
        <f t="shared" si="15"/>
        <v>-18</v>
      </c>
      <c r="I68" s="9">
        <f t="shared" si="15"/>
        <v>-18</v>
      </c>
      <c r="J68" s="9">
        <f t="shared" si="15"/>
        <v>-16</v>
      </c>
      <c r="K68" s="9">
        <f t="shared" si="15"/>
        <v>-14</v>
      </c>
      <c r="L68" s="9">
        <f t="shared" si="15"/>
        <v>-12</v>
      </c>
      <c r="M68" s="9">
        <f t="shared" si="15"/>
        <v>-10</v>
      </c>
      <c r="N68" s="9">
        <f t="shared" si="15"/>
        <v>-8</v>
      </c>
      <c r="O68" s="9">
        <f t="shared" si="15"/>
        <v>-6</v>
      </c>
      <c r="P68" s="9">
        <f t="shared" si="15"/>
        <v>-6</v>
      </c>
      <c r="Q68" s="9">
        <f t="shared" si="15"/>
        <v>-4</v>
      </c>
      <c r="R68" s="12"/>
      <c r="S68" s="12"/>
      <c r="T68" s="12"/>
      <c r="U68" s="12"/>
      <c r="V68" s="12"/>
    </row>
    <row r="69" spans="2:22" ht="12.75">
      <c r="B69" s="11">
        <f t="shared" si="16"/>
        <v>865</v>
      </c>
      <c r="C69" s="9">
        <f t="shared" si="14"/>
        <v>-17.22488038277512</v>
      </c>
      <c r="E69" s="9">
        <f t="shared" si="15"/>
        <v>-26</v>
      </c>
      <c r="F69" s="9">
        <f t="shared" si="15"/>
        <v>-24</v>
      </c>
      <c r="G69" s="9">
        <f t="shared" si="15"/>
        <v>-22</v>
      </c>
      <c r="H69" s="9">
        <f t="shared" si="15"/>
        <v>-20</v>
      </c>
      <c r="I69" s="9">
        <f t="shared" si="15"/>
        <v>-18</v>
      </c>
      <c r="J69" s="9">
        <f t="shared" si="15"/>
        <v>-18</v>
      </c>
      <c r="K69" s="9">
        <f t="shared" si="15"/>
        <v>-16</v>
      </c>
      <c r="L69" s="9">
        <f t="shared" si="15"/>
        <v>-14</v>
      </c>
      <c r="M69" s="9">
        <f t="shared" si="15"/>
        <v>-12</v>
      </c>
      <c r="N69" s="9">
        <f t="shared" si="15"/>
        <v>-10</v>
      </c>
      <c r="O69" s="9">
        <f t="shared" si="15"/>
        <v>-8</v>
      </c>
      <c r="P69" s="9">
        <f t="shared" si="15"/>
        <v>-8</v>
      </c>
      <c r="Q69" s="9">
        <f t="shared" si="15"/>
        <v>-6</v>
      </c>
      <c r="R69" s="12"/>
      <c r="S69" s="12"/>
      <c r="T69" s="12"/>
      <c r="U69" s="12"/>
      <c r="V69" s="12"/>
    </row>
    <row r="70" spans="2:22" ht="12.75">
      <c r="B70" s="11">
        <f t="shared" si="16"/>
        <v>845</v>
      </c>
      <c r="C70" s="9">
        <f t="shared" si="14"/>
        <v>-19.138755980861244</v>
      </c>
      <c r="E70" s="9">
        <f t="shared" si="15"/>
        <v>-28</v>
      </c>
      <c r="F70" s="9">
        <f t="shared" si="15"/>
        <v>-26</v>
      </c>
      <c r="G70" s="9">
        <f t="shared" si="15"/>
        <v>-24</v>
      </c>
      <c r="H70" s="9">
        <f t="shared" si="15"/>
        <v>-22</v>
      </c>
      <c r="I70" s="9">
        <f t="shared" si="15"/>
        <v>-20</v>
      </c>
      <c r="J70" s="9">
        <f t="shared" si="15"/>
        <v>-20</v>
      </c>
      <c r="K70" s="9">
        <f t="shared" si="15"/>
        <v>-18</v>
      </c>
      <c r="L70" s="9">
        <f t="shared" si="15"/>
        <v>-16</v>
      </c>
      <c r="M70" s="9">
        <f t="shared" si="15"/>
        <v>-14</v>
      </c>
      <c r="N70" s="9">
        <f t="shared" si="15"/>
        <v>-12</v>
      </c>
      <c r="O70" s="9">
        <f t="shared" si="15"/>
        <v>-12</v>
      </c>
      <c r="P70" s="9">
        <f t="shared" si="15"/>
        <v>-10</v>
      </c>
      <c r="Q70" s="9">
        <f t="shared" si="15"/>
        <v>-8</v>
      </c>
      <c r="R70" s="12"/>
      <c r="S70" s="12"/>
      <c r="T70" s="12"/>
      <c r="U70" s="12"/>
      <c r="V70" s="12"/>
    </row>
    <row r="71" spans="2:22" ht="12.75">
      <c r="B71" s="11">
        <f t="shared" si="16"/>
        <v>825</v>
      </c>
      <c r="C71" s="9">
        <f t="shared" si="14"/>
        <v>-21.052631578947366</v>
      </c>
      <c r="E71" s="9">
        <f t="shared" si="15"/>
        <v>-28</v>
      </c>
      <c r="F71" s="9">
        <f t="shared" si="15"/>
        <v>-28</v>
      </c>
      <c r="G71" s="9">
        <f t="shared" si="15"/>
        <v>-26</v>
      </c>
      <c r="H71" s="9">
        <f t="shared" si="15"/>
        <v>-24</v>
      </c>
      <c r="I71" s="9">
        <f t="shared" si="15"/>
        <v>-22</v>
      </c>
      <c r="J71" s="9">
        <f t="shared" si="15"/>
        <v>-22</v>
      </c>
      <c r="K71" s="9">
        <f t="shared" si="15"/>
        <v>-20</v>
      </c>
      <c r="L71" s="9">
        <f t="shared" si="15"/>
        <v>-18</v>
      </c>
      <c r="M71" s="9">
        <f t="shared" si="15"/>
        <v>-16</v>
      </c>
      <c r="N71" s="9">
        <f t="shared" si="15"/>
        <v>-14</v>
      </c>
      <c r="O71" s="9">
        <f t="shared" si="15"/>
        <v>-14</v>
      </c>
      <c r="P71" s="9">
        <f t="shared" si="15"/>
        <v>-12</v>
      </c>
      <c r="Q71" s="9">
        <f t="shared" si="15"/>
        <v>-10</v>
      </c>
      <c r="R71" s="12"/>
      <c r="S71" s="12"/>
      <c r="T71" s="12"/>
      <c r="U71" s="12"/>
      <c r="V71" s="12"/>
    </row>
    <row r="72" ht="12.75">
      <c r="U72" s="12"/>
    </row>
    <row r="73" spans="2:21" ht="12.75">
      <c r="B73" s="14" t="s">
        <v>26</v>
      </c>
      <c r="E73" s="11">
        <f>Q59</f>
        <v>14</v>
      </c>
      <c r="F73" s="11">
        <f>E73+2</f>
        <v>16</v>
      </c>
      <c r="G73" s="11">
        <f>F73+2</f>
        <v>18</v>
      </c>
      <c r="H73" s="11">
        <f>G73+2</f>
        <v>20</v>
      </c>
      <c r="I73" s="11">
        <f>H73+2</f>
        <v>22</v>
      </c>
      <c r="J73" s="11">
        <f>I73+2</f>
        <v>24</v>
      </c>
      <c r="K73" s="11">
        <f aca="true" t="shared" si="17" ref="K73:P73">J73+2</f>
        <v>26</v>
      </c>
      <c r="L73" s="11">
        <f t="shared" si="17"/>
        <v>28</v>
      </c>
      <c r="M73" s="11">
        <f t="shared" si="17"/>
        <v>30</v>
      </c>
      <c r="N73" s="11">
        <f t="shared" si="17"/>
        <v>32</v>
      </c>
      <c r="O73" s="11">
        <f t="shared" si="17"/>
        <v>34</v>
      </c>
      <c r="P73" s="11">
        <f t="shared" si="17"/>
        <v>36</v>
      </c>
      <c r="U73" s="13"/>
    </row>
    <row r="74" spans="2:21" ht="12.75">
      <c r="B74" s="11">
        <v>1045</v>
      </c>
      <c r="E74" s="9">
        <f aca="true" t="shared" si="18" ref="E74:P74">ROUND(((1+$C60/100)*(1+E$73/100)-1)*50,0)*2</f>
        <v>14</v>
      </c>
      <c r="F74" s="9">
        <f t="shared" si="18"/>
        <v>16</v>
      </c>
      <c r="G74" s="9">
        <f t="shared" si="18"/>
        <v>18</v>
      </c>
      <c r="H74" s="9">
        <f t="shared" si="18"/>
        <v>20</v>
      </c>
      <c r="I74" s="9">
        <f t="shared" si="18"/>
        <v>22</v>
      </c>
      <c r="J74" s="9">
        <f t="shared" si="18"/>
        <v>24</v>
      </c>
      <c r="K74" s="9">
        <f t="shared" si="18"/>
        <v>26</v>
      </c>
      <c r="L74" s="9">
        <f t="shared" si="18"/>
        <v>28</v>
      </c>
      <c r="M74" s="9">
        <f t="shared" si="18"/>
        <v>30</v>
      </c>
      <c r="N74" s="9">
        <f t="shared" si="18"/>
        <v>32</v>
      </c>
      <c r="O74" s="9">
        <f t="shared" si="18"/>
        <v>34</v>
      </c>
      <c r="P74" s="9">
        <f t="shared" si="18"/>
        <v>36</v>
      </c>
      <c r="U74" s="13"/>
    </row>
    <row r="75" spans="2:21" ht="12.75">
      <c r="B75" s="11">
        <f>B74-20</f>
        <v>1025</v>
      </c>
      <c r="E75" s="9">
        <f aca="true" t="shared" si="19" ref="E75:P75">ROUND(((1+$C61/100)*(1+E$73/100)-1)*50,0)*2</f>
        <v>12</v>
      </c>
      <c r="F75" s="9">
        <f t="shared" si="19"/>
        <v>14</v>
      </c>
      <c r="G75" s="9">
        <f t="shared" si="19"/>
        <v>16</v>
      </c>
      <c r="H75" s="9">
        <f t="shared" si="19"/>
        <v>18</v>
      </c>
      <c r="I75" s="9">
        <f t="shared" si="19"/>
        <v>20</v>
      </c>
      <c r="J75" s="9">
        <f t="shared" si="19"/>
        <v>22</v>
      </c>
      <c r="K75" s="9">
        <f t="shared" si="19"/>
        <v>24</v>
      </c>
      <c r="L75" s="9">
        <f t="shared" si="19"/>
        <v>26</v>
      </c>
      <c r="M75" s="9">
        <f t="shared" si="19"/>
        <v>28</v>
      </c>
      <c r="N75" s="9">
        <f t="shared" si="19"/>
        <v>30</v>
      </c>
      <c r="O75" s="9">
        <f t="shared" si="19"/>
        <v>32</v>
      </c>
      <c r="P75" s="9">
        <f t="shared" si="19"/>
        <v>34</v>
      </c>
      <c r="U75" s="13"/>
    </row>
    <row r="76" spans="2:21" ht="12.75">
      <c r="B76" s="11">
        <f aca="true" t="shared" si="20" ref="B76:B85">B75-20</f>
        <v>1005</v>
      </c>
      <c r="E76" s="9">
        <f aca="true" t="shared" si="21" ref="E76:P76">ROUND(((1+$C62/100)*(1+E$73/100)-1)*50,0)*2</f>
        <v>10</v>
      </c>
      <c r="F76" s="9">
        <f>ROUND(((1+$C62/100)*(1+F$73/100)-1)*50,0)*2</f>
        <v>12</v>
      </c>
      <c r="G76" s="9">
        <f t="shared" si="21"/>
        <v>14</v>
      </c>
      <c r="H76" s="9">
        <f t="shared" si="21"/>
        <v>16</v>
      </c>
      <c r="I76" s="9">
        <f t="shared" si="21"/>
        <v>18</v>
      </c>
      <c r="J76" s="9">
        <f t="shared" si="21"/>
        <v>20</v>
      </c>
      <c r="K76" s="9">
        <f t="shared" si="21"/>
        <v>22</v>
      </c>
      <c r="L76" s="9">
        <f t="shared" si="21"/>
        <v>24</v>
      </c>
      <c r="M76" s="9">
        <f t="shared" si="21"/>
        <v>26</v>
      </c>
      <c r="N76" s="9">
        <f t="shared" si="21"/>
        <v>26</v>
      </c>
      <c r="O76" s="9">
        <f t="shared" si="21"/>
        <v>28</v>
      </c>
      <c r="P76" s="9">
        <f t="shared" si="21"/>
        <v>30</v>
      </c>
      <c r="U76" s="13"/>
    </row>
    <row r="77" spans="2:21" ht="12.75">
      <c r="B77" s="11">
        <f t="shared" si="20"/>
        <v>985</v>
      </c>
      <c r="E77" s="9">
        <f aca="true" t="shared" si="22" ref="E77:P77">ROUND(((1+$C63/100)*(1+E$73/100)-1)*50,0)*2</f>
        <v>8</v>
      </c>
      <c r="F77" s="9">
        <f t="shared" si="22"/>
        <v>10</v>
      </c>
      <c r="G77" s="9">
        <f t="shared" si="22"/>
        <v>12</v>
      </c>
      <c r="H77" s="9">
        <f t="shared" si="22"/>
        <v>14</v>
      </c>
      <c r="I77" s="9">
        <f t="shared" si="22"/>
        <v>14</v>
      </c>
      <c r="J77" s="9">
        <f t="shared" si="22"/>
        <v>16</v>
      </c>
      <c r="K77" s="9">
        <f t="shared" si="22"/>
        <v>18</v>
      </c>
      <c r="L77" s="9">
        <f t="shared" si="22"/>
        <v>20</v>
      </c>
      <c r="M77" s="9">
        <f t="shared" si="22"/>
        <v>22</v>
      </c>
      <c r="N77" s="9">
        <f t="shared" si="22"/>
        <v>24</v>
      </c>
      <c r="O77" s="9">
        <f t="shared" si="22"/>
        <v>26</v>
      </c>
      <c r="P77" s="9">
        <f t="shared" si="22"/>
        <v>28</v>
      </c>
      <c r="U77" s="13"/>
    </row>
    <row r="78" spans="2:21" ht="12.75">
      <c r="B78" s="11">
        <f t="shared" si="20"/>
        <v>965</v>
      </c>
      <c r="E78" s="9">
        <f aca="true" t="shared" si="23" ref="E78:P78">ROUND(((1+$C64/100)*(1+E$73/100)-1)*50,0)*2</f>
        <v>6</v>
      </c>
      <c r="F78" s="9">
        <f t="shared" si="23"/>
        <v>8</v>
      </c>
      <c r="G78" s="9">
        <f t="shared" si="23"/>
        <v>8</v>
      </c>
      <c r="H78" s="9">
        <f t="shared" si="23"/>
        <v>10</v>
      </c>
      <c r="I78" s="9">
        <f t="shared" si="23"/>
        <v>12</v>
      </c>
      <c r="J78" s="9">
        <f t="shared" si="23"/>
        <v>14</v>
      </c>
      <c r="K78" s="9">
        <f t="shared" si="23"/>
        <v>16</v>
      </c>
      <c r="L78" s="9">
        <f t="shared" si="23"/>
        <v>18</v>
      </c>
      <c r="M78" s="9">
        <f t="shared" si="23"/>
        <v>20</v>
      </c>
      <c r="N78" s="9">
        <f t="shared" si="23"/>
        <v>22</v>
      </c>
      <c r="O78" s="9">
        <f t="shared" si="23"/>
        <v>24</v>
      </c>
      <c r="P78" s="9">
        <f t="shared" si="23"/>
        <v>26</v>
      </c>
      <c r="U78" s="13"/>
    </row>
    <row r="79" spans="2:21" ht="12.75">
      <c r="B79" s="11">
        <f t="shared" si="20"/>
        <v>945</v>
      </c>
      <c r="E79" s="9">
        <f aca="true" t="shared" si="24" ref="E79:P79">ROUND(((1+$C65/100)*(1+E$73/100)-1)*50,0)*2</f>
        <v>4</v>
      </c>
      <c r="F79" s="9">
        <f t="shared" si="24"/>
        <v>4</v>
      </c>
      <c r="G79" s="9">
        <f t="shared" si="24"/>
        <v>6</v>
      </c>
      <c r="H79" s="9">
        <f t="shared" si="24"/>
        <v>8</v>
      </c>
      <c r="I79" s="9">
        <f t="shared" si="24"/>
        <v>10</v>
      </c>
      <c r="J79" s="9">
        <f t="shared" si="24"/>
        <v>12</v>
      </c>
      <c r="K79" s="9">
        <f t="shared" si="24"/>
        <v>14</v>
      </c>
      <c r="L79" s="9">
        <f t="shared" si="24"/>
        <v>16</v>
      </c>
      <c r="M79" s="9">
        <f t="shared" si="24"/>
        <v>18</v>
      </c>
      <c r="N79" s="9">
        <f t="shared" si="24"/>
        <v>20</v>
      </c>
      <c r="O79" s="9">
        <f t="shared" si="24"/>
        <v>22</v>
      </c>
      <c r="P79" s="9">
        <f t="shared" si="24"/>
        <v>22</v>
      </c>
      <c r="U79" s="13"/>
    </row>
    <row r="80" spans="2:21" ht="12.75">
      <c r="B80" s="11">
        <f t="shared" si="20"/>
        <v>925</v>
      </c>
      <c r="E80" s="9">
        <f aca="true" t="shared" si="25" ref="E80:P80">ROUND(((1+$C66/100)*(1+E$73/100)-1)*50,0)*2</f>
        <v>0</v>
      </c>
      <c r="F80" s="9">
        <f t="shared" si="25"/>
        <v>2</v>
      </c>
      <c r="G80" s="9">
        <f t="shared" si="25"/>
        <v>4</v>
      </c>
      <c r="H80" s="9">
        <f t="shared" si="25"/>
        <v>6</v>
      </c>
      <c r="I80" s="9">
        <f t="shared" si="25"/>
        <v>8</v>
      </c>
      <c r="J80" s="9">
        <f t="shared" si="25"/>
        <v>10</v>
      </c>
      <c r="K80" s="9">
        <f t="shared" si="25"/>
        <v>12</v>
      </c>
      <c r="L80" s="9">
        <f t="shared" si="25"/>
        <v>14</v>
      </c>
      <c r="M80" s="9">
        <f t="shared" si="25"/>
        <v>16</v>
      </c>
      <c r="N80" s="9">
        <f t="shared" si="25"/>
        <v>16</v>
      </c>
      <c r="O80" s="9">
        <f t="shared" si="25"/>
        <v>18</v>
      </c>
      <c r="P80" s="9">
        <f t="shared" si="25"/>
        <v>20</v>
      </c>
      <c r="U80" s="13"/>
    </row>
    <row r="81" spans="2:21" ht="12.75">
      <c r="B81" s="11">
        <f t="shared" si="20"/>
        <v>905</v>
      </c>
      <c r="E81" s="9">
        <f aca="true" t="shared" si="26" ref="E81:P81">ROUND(((1+$C67/100)*(1+E$73/100)-1)*50,0)*2</f>
        <v>-2</v>
      </c>
      <c r="F81" s="9">
        <f t="shared" si="26"/>
        <v>0</v>
      </c>
      <c r="G81" s="9">
        <f t="shared" si="26"/>
        <v>2</v>
      </c>
      <c r="H81" s="9">
        <f t="shared" si="26"/>
        <v>4</v>
      </c>
      <c r="I81" s="9">
        <f t="shared" si="26"/>
        <v>6</v>
      </c>
      <c r="J81" s="9">
        <f t="shared" si="26"/>
        <v>8</v>
      </c>
      <c r="K81" s="9">
        <f t="shared" si="26"/>
        <v>10</v>
      </c>
      <c r="L81" s="9">
        <f t="shared" si="26"/>
        <v>10</v>
      </c>
      <c r="M81" s="9">
        <f t="shared" si="26"/>
        <v>12</v>
      </c>
      <c r="N81" s="9">
        <f t="shared" si="26"/>
        <v>14</v>
      </c>
      <c r="O81" s="9">
        <f t="shared" si="26"/>
        <v>16</v>
      </c>
      <c r="P81" s="9">
        <f t="shared" si="26"/>
        <v>18</v>
      </c>
      <c r="U81" s="13"/>
    </row>
    <row r="82" spans="2:21" ht="12.75">
      <c r="B82" s="11">
        <f t="shared" si="20"/>
        <v>885</v>
      </c>
      <c r="E82" s="9">
        <f aca="true" t="shared" si="27" ref="E82:P82">ROUND(((1+$C68/100)*(1+E$73/100)-1)*50,0)*2</f>
        <v>-4</v>
      </c>
      <c r="F82" s="9">
        <f t="shared" si="27"/>
        <v>-2</v>
      </c>
      <c r="G82" s="9">
        <f t="shared" si="27"/>
        <v>0</v>
      </c>
      <c r="H82" s="9">
        <f t="shared" si="27"/>
        <v>2</v>
      </c>
      <c r="I82" s="9">
        <f t="shared" si="27"/>
        <v>4</v>
      </c>
      <c r="J82" s="9">
        <f t="shared" si="27"/>
        <v>6</v>
      </c>
      <c r="K82" s="9">
        <f t="shared" si="27"/>
        <v>6</v>
      </c>
      <c r="L82" s="9">
        <f t="shared" si="27"/>
        <v>8</v>
      </c>
      <c r="M82" s="9">
        <f t="shared" si="27"/>
        <v>10</v>
      </c>
      <c r="N82" s="9">
        <f t="shared" si="27"/>
        <v>12</v>
      </c>
      <c r="O82" s="9">
        <f t="shared" si="27"/>
        <v>14</v>
      </c>
      <c r="P82" s="9">
        <f t="shared" si="27"/>
        <v>16</v>
      </c>
      <c r="U82" s="13"/>
    </row>
    <row r="83" spans="2:21" ht="12.75">
      <c r="B83" s="11">
        <f t="shared" si="20"/>
        <v>865</v>
      </c>
      <c r="E83" s="9">
        <f aca="true" t="shared" si="28" ref="E83:P83">ROUND(((1+$C69/100)*(1+E$73/100)-1)*50,0)*2</f>
        <v>-6</v>
      </c>
      <c r="F83" s="9">
        <f t="shared" si="28"/>
        <v>-4</v>
      </c>
      <c r="G83" s="9">
        <f t="shared" si="28"/>
        <v>-2</v>
      </c>
      <c r="H83" s="9">
        <f t="shared" si="28"/>
        <v>0</v>
      </c>
      <c r="I83" s="9">
        <f t="shared" si="28"/>
        <v>0</v>
      </c>
      <c r="J83" s="9">
        <f t="shared" si="28"/>
        <v>2</v>
      </c>
      <c r="K83" s="9">
        <f t="shared" si="28"/>
        <v>4</v>
      </c>
      <c r="L83" s="9">
        <f t="shared" si="28"/>
        <v>6</v>
      </c>
      <c r="M83" s="9">
        <f t="shared" si="28"/>
        <v>8</v>
      </c>
      <c r="N83" s="9">
        <f t="shared" si="28"/>
        <v>10</v>
      </c>
      <c r="O83" s="9">
        <f t="shared" si="28"/>
        <v>10</v>
      </c>
      <c r="P83" s="9">
        <f t="shared" si="28"/>
        <v>12</v>
      </c>
      <c r="U83" s="13"/>
    </row>
    <row r="84" spans="2:21" ht="12.75">
      <c r="B84" s="11">
        <f t="shared" si="20"/>
        <v>845</v>
      </c>
      <c r="E84" s="9">
        <f aca="true" t="shared" si="29" ref="E84:P84">ROUND(((1+$C70/100)*(1+E$73/100)-1)*50,0)*2</f>
        <v>-8</v>
      </c>
      <c r="F84" s="9">
        <f t="shared" si="29"/>
        <v>-6</v>
      </c>
      <c r="G84" s="9">
        <f t="shared" si="29"/>
        <v>-4</v>
      </c>
      <c r="H84" s="9">
        <f t="shared" si="29"/>
        <v>-2</v>
      </c>
      <c r="I84" s="9">
        <f t="shared" si="29"/>
        <v>-2</v>
      </c>
      <c r="J84" s="9">
        <f t="shared" si="29"/>
        <v>0</v>
      </c>
      <c r="K84" s="9">
        <f t="shared" si="29"/>
        <v>2</v>
      </c>
      <c r="L84" s="9">
        <f t="shared" si="29"/>
        <v>4</v>
      </c>
      <c r="M84" s="9">
        <f t="shared" si="29"/>
        <v>6</v>
      </c>
      <c r="N84" s="9">
        <f t="shared" si="29"/>
        <v>6</v>
      </c>
      <c r="O84" s="9">
        <f t="shared" si="29"/>
        <v>8</v>
      </c>
      <c r="P84" s="9">
        <f t="shared" si="29"/>
        <v>10</v>
      </c>
      <c r="U84" s="13"/>
    </row>
    <row r="85" spans="2:21" ht="12.75">
      <c r="B85" s="11">
        <f t="shared" si="20"/>
        <v>825</v>
      </c>
      <c r="E85" s="9">
        <f aca="true" t="shared" si="30" ref="E85:P85">ROUND(((1+$C71/100)*(1+E$73/100)-1)*50,0)*2</f>
        <v>-10</v>
      </c>
      <c r="F85" s="9">
        <f t="shared" si="30"/>
        <v>-8</v>
      </c>
      <c r="G85" s="9">
        <f t="shared" si="30"/>
        <v>-6</v>
      </c>
      <c r="H85" s="9">
        <f t="shared" si="30"/>
        <v>-6</v>
      </c>
      <c r="I85" s="9">
        <f t="shared" si="30"/>
        <v>-4</v>
      </c>
      <c r="J85" s="9">
        <f t="shared" si="30"/>
        <v>-2</v>
      </c>
      <c r="K85" s="9">
        <f t="shared" si="30"/>
        <v>0</v>
      </c>
      <c r="L85" s="9">
        <f t="shared" si="30"/>
        <v>2</v>
      </c>
      <c r="M85" s="9">
        <f t="shared" si="30"/>
        <v>2</v>
      </c>
      <c r="N85" s="9">
        <f t="shared" si="30"/>
        <v>4</v>
      </c>
      <c r="O85" s="9">
        <f t="shared" si="30"/>
        <v>6</v>
      </c>
      <c r="P85" s="9">
        <f t="shared" si="30"/>
        <v>8</v>
      </c>
      <c r="U85" s="13"/>
    </row>
    <row r="86" ht="12.75">
      <c r="U86" s="13"/>
    </row>
    <row r="87" ht="12.75">
      <c r="U87" s="13"/>
    </row>
    <row r="89" ht="12.75">
      <c r="O89" t="s">
        <v>40</v>
      </c>
    </row>
    <row r="90" spans="5:15" ht="12.75">
      <c r="E90" s="5"/>
      <c r="F90" s="7" t="s">
        <v>0</v>
      </c>
      <c r="G90" s="2"/>
      <c r="H90" s="5"/>
      <c r="I90" s="7" t="s">
        <v>6</v>
      </c>
      <c r="J90" s="2"/>
      <c r="K90" s="5"/>
      <c r="L90" s="7" t="s">
        <v>7</v>
      </c>
      <c r="M90" s="2"/>
      <c r="O90" t="s">
        <v>41</v>
      </c>
    </row>
    <row r="91" spans="3:13" ht="12.75">
      <c r="C91" s="14" t="s">
        <v>26</v>
      </c>
      <c r="E91" s="3" t="s">
        <v>3</v>
      </c>
      <c r="F91" s="3" t="s">
        <v>60</v>
      </c>
      <c r="G91" s="3" t="s">
        <v>5</v>
      </c>
      <c r="H91" s="3" t="s">
        <v>3</v>
      </c>
      <c r="I91" s="3" t="s">
        <v>60</v>
      </c>
      <c r="J91" s="3" t="s">
        <v>5</v>
      </c>
      <c r="K91" s="3" t="s">
        <v>3</v>
      </c>
      <c r="L91" s="3" t="s">
        <v>60</v>
      </c>
      <c r="M91" s="3" t="s">
        <v>5</v>
      </c>
    </row>
    <row r="92" spans="3:13" ht="12.75">
      <c r="C92" s="11">
        <v>1045</v>
      </c>
      <c r="E92" s="9">
        <f>'Calcul direct'!H5</f>
        <v>105.8</v>
      </c>
      <c r="F92" s="9">
        <f>E92*1.15</f>
        <v>121.66999999999999</v>
      </c>
      <c r="G92" s="9">
        <f>E92*1.3</f>
        <v>137.54</v>
      </c>
      <c r="H92" s="9">
        <f>'Calcul direct'!H6</f>
        <v>100</v>
      </c>
      <c r="I92" s="9">
        <f>H92*1.15</f>
        <v>114.99999999999999</v>
      </c>
      <c r="J92" s="9">
        <f>H92*1.3</f>
        <v>130</v>
      </c>
      <c r="K92" s="9">
        <f>'Calcul direct'!H7</f>
        <v>96.2</v>
      </c>
      <c r="L92" s="9">
        <f>K92*1.15</f>
        <v>110.63</v>
      </c>
      <c r="M92" s="9">
        <f>K92*1.3</f>
        <v>125.06</v>
      </c>
    </row>
    <row r="93" spans="3:13" ht="12.75">
      <c r="C93" s="11">
        <f>C92-20</f>
        <v>1025</v>
      </c>
      <c r="E93" s="9">
        <f aca="true" t="shared" si="31" ref="E93:M105">E$92*SQRT($C93/$C$92)</f>
        <v>104.78266867904439</v>
      </c>
      <c r="F93" s="9">
        <f t="shared" si="31"/>
        <v>120.50006898090105</v>
      </c>
      <c r="G93" s="9">
        <f t="shared" si="31"/>
        <v>136.21746928275772</v>
      </c>
      <c r="H93" s="9">
        <f t="shared" si="31"/>
        <v>99.03843920514593</v>
      </c>
      <c r="I93" s="9">
        <f t="shared" si="31"/>
        <v>113.8942050859178</v>
      </c>
      <c r="J93" s="9">
        <f t="shared" si="31"/>
        <v>128.74997096668972</v>
      </c>
      <c r="K93" s="9">
        <f t="shared" si="31"/>
        <v>95.2749785153504</v>
      </c>
      <c r="L93" s="9">
        <f t="shared" si="31"/>
        <v>109.56622529265294</v>
      </c>
      <c r="M93" s="9">
        <f t="shared" si="31"/>
        <v>123.8574720699555</v>
      </c>
    </row>
    <row r="94" spans="3:13" ht="12.75">
      <c r="C94" s="11">
        <f aca="true" t="shared" si="32" ref="C94:C105">C93-20</f>
        <v>1005</v>
      </c>
      <c r="E94" s="65">
        <f t="shared" si="31"/>
        <v>103.75536280600046</v>
      </c>
      <c r="F94" s="65">
        <f t="shared" si="31"/>
        <v>119.31866722690053</v>
      </c>
      <c r="G94" s="65">
        <f t="shared" si="31"/>
        <v>134.8819716478006</v>
      </c>
      <c r="H94" s="65">
        <f t="shared" si="31"/>
        <v>98.06745066729722</v>
      </c>
      <c r="I94" s="65">
        <f t="shared" si="31"/>
        <v>112.7775682673918</v>
      </c>
      <c r="J94" s="65">
        <f t="shared" si="31"/>
        <v>127.48768586748639</v>
      </c>
      <c r="K94" s="65">
        <f t="shared" si="31"/>
        <v>94.34088754193994</v>
      </c>
      <c r="L94" s="65">
        <f t="shared" si="31"/>
        <v>108.49202067323093</v>
      </c>
      <c r="M94" s="65">
        <f t="shared" si="31"/>
        <v>122.64315380452192</v>
      </c>
    </row>
    <row r="95" spans="3:13" ht="12.75">
      <c r="C95" s="11">
        <f t="shared" si="32"/>
        <v>985</v>
      </c>
      <c r="E95" s="9">
        <f t="shared" si="31"/>
        <v>102.71778310744044</v>
      </c>
      <c r="F95" s="9">
        <f t="shared" si="31"/>
        <v>118.1254505735565</v>
      </c>
      <c r="G95" s="9">
        <f t="shared" si="31"/>
        <v>133.53311803967256</v>
      </c>
      <c r="H95" s="9">
        <f t="shared" si="31"/>
        <v>97.08675151931989</v>
      </c>
      <c r="I95" s="9">
        <f t="shared" si="31"/>
        <v>111.64976424721786</v>
      </c>
      <c r="J95" s="9">
        <f t="shared" si="31"/>
        <v>126.21277697511586</v>
      </c>
      <c r="K95" s="9">
        <f t="shared" si="31"/>
        <v>93.39745496158574</v>
      </c>
      <c r="L95" s="9">
        <f t="shared" si="31"/>
        <v>107.4070732058236</v>
      </c>
      <c r="M95" s="9">
        <f t="shared" si="31"/>
        <v>121.41669145006146</v>
      </c>
    </row>
    <row r="96" spans="3:13" ht="12.75">
      <c r="C96" s="11">
        <f t="shared" si="32"/>
        <v>965</v>
      </c>
      <c r="E96" s="9">
        <f t="shared" si="31"/>
        <v>101.66961503816944</v>
      </c>
      <c r="F96" s="9">
        <f t="shared" si="31"/>
        <v>116.92005729389484</v>
      </c>
      <c r="G96" s="9">
        <f t="shared" si="31"/>
        <v>132.17049954962027</v>
      </c>
      <c r="H96" s="9">
        <f t="shared" si="31"/>
        <v>96.09604445951743</v>
      </c>
      <c r="I96" s="9">
        <f t="shared" si="31"/>
        <v>110.51045112844503</v>
      </c>
      <c r="J96" s="9">
        <f t="shared" si="31"/>
        <v>124.92485779737265</v>
      </c>
      <c r="K96" s="9">
        <f t="shared" si="31"/>
        <v>92.44439477005577</v>
      </c>
      <c r="L96" s="9">
        <f t="shared" si="31"/>
        <v>106.31105398556413</v>
      </c>
      <c r="M96" s="9">
        <f t="shared" si="31"/>
        <v>120.17771320107249</v>
      </c>
    </row>
    <row r="97" spans="3:20" ht="12.75">
      <c r="C97" s="11">
        <f t="shared" si="32"/>
        <v>945</v>
      </c>
      <c r="E97" s="9">
        <f t="shared" si="31"/>
        <v>100.61052766739652</v>
      </c>
      <c r="F97" s="9">
        <f t="shared" si="31"/>
        <v>115.70210681750599</v>
      </c>
      <c r="G97" s="9">
        <f t="shared" si="31"/>
        <v>130.7936859676155</v>
      </c>
      <c r="H97" s="9">
        <f t="shared" si="31"/>
        <v>95.0950166988625</v>
      </c>
      <c r="I97" s="9">
        <f t="shared" si="31"/>
        <v>109.35926920369187</v>
      </c>
      <c r="J97" s="9">
        <f t="shared" si="31"/>
        <v>123.62352170852125</v>
      </c>
      <c r="K97" s="9">
        <f t="shared" si="31"/>
        <v>91.48140606430573</v>
      </c>
      <c r="L97" s="9">
        <f t="shared" si="31"/>
        <v>105.20361697395158</v>
      </c>
      <c r="M97" s="9">
        <f t="shared" si="31"/>
        <v>118.92582788359745</v>
      </c>
      <c r="P97" s="66" t="s">
        <v>83</v>
      </c>
      <c r="Q97" s="66"/>
      <c r="R97" s="66"/>
      <c r="S97" s="66"/>
      <c r="T97" s="66"/>
    </row>
    <row r="98" spans="3:20" ht="12.75">
      <c r="C98" s="11">
        <f t="shared" si="32"/>
        <v>925</v>
      </c>
      <c r="E98" s="9">
        <f t="shared" si="31"/>
        <v>99.54017245823093</v>
      </c>
      <c r="F98" s="9">
        <f t="shared" si="31"/>
        <v>114.47119832696555</v>
      </c>
      <c r="G98" s="9">
        <f t="shared" si="31"/>
        <v>129.4022241957002</v>
      </c>
      <c r="H98" s="9">
        <f t="shared" si="31"/>
        <v>94.08333880740163</v>
      </c>
      <c r="I98" s="9">
        <f t="shared" si="31"/>
        <v>108.19583962851186</v>
      </c>
      <c r="J98" s="9">
        <f t="shared" si="31"/>
        <v>122.30834044962212</v>
      </c>
      <c r="K98" s="9">
        <f t="shared" si="31"/>
        <v>90.50817193272037</v>
      </c>
      <c r="L98" s="9">
        <f t="shared" si="31"/>
        <v>104.08439772262842</v>
      </c>
      <c r="M98" s="9">
        <f t="shared" si="31"/>
        <v>117.66062351253647</v>
      </c>
      <c r="P98" s="66" t="s">
        <v>39</v>
      </c>
      <c r="Q98" s="66"/>
      <c r="R98" s="66"/>
      <c r="S98" s="66"/>
      <c r="T98" s="66"/>
    </row>
    <row r="99" spans="3:13" ht="12.75">
      <c r="C99" s="11">
        <f t="shared" si="32"/>
        <v>905</v>
      </c>
      <c r="E99" s="9">
        <f t="shared" si="31"/>
        <v>98.45818192774405</v>
      </c>
      <c r="F99" s="9">
        <f t="shared" si="31"/>
        <v>113.22690921690565</v>
      </c>
      <c r="G99" s="9">
        <f t="shared" si="31"/>
        <v>127.99563650606726</v>
      </c>
      <c r="H99" s="9">
        <f t="shared" si="31"/>
        <v>93.06066344777321</v>
      </c>
      <c r="I99" s="9">
        <f t="shared" si="31"/>
        <v>107.01976296493918</v>
      </c>
      <c r="J99" s="9">
        <f t="shared" si="31"/>
        <v>120.97886248210517</v>
      </c>
      <c r="K99" s="9">
        <f t="shared" si="31"/>
        <v>89.52435823675783</v>
      </c>
      <c r="L99" s="9">
        <f t="shared" si="31"/>
        <v>102.9530119722715</v>
      </c>
      <c r="M99" s="9">
        <f t="shared" si="31"/>
        <v>116.38166570778517</v>
      </c>
    </row>
    <row r="100" spans="3:13" ht="12.75">
      <c r="C100" s="11">
        <f t="shared" si="32"/>
        <v>885</v>
      </c>
      <c r="E100" s="9">
        <f t="shared" si="31"/>
        <v>97.36416817299441</v>
      </c>
      <c r="F100" s="9">
        <f t="shared" si="31"/>
        <v>111.96879339894356</v>
      </c>
      <c r="G100" s="9">
        <f t="shared" si="31"/>
        <v>126.57341862489272</v>
      </c>
      <c r="H100" s="9">
        <f t="shared" si="31"/>
        <v>92.0266239820363</v>
      </c>
      <c r="I100" s="9">
        <f t="shared" si="31"/>
        <v>105.83061757934173</v>
      </c>
      <c r="J100" s="9">
        <f t="shared" si="31"/>
        <v>119.6346111766472</v>
      </c>
      <c r="K100" s="9">
        <f t="shared" si="31"/>
        <v>88.52961227071893</v>
      </c>
      <c r="L100" s="9">
        <f t="shared" si="31"/>
        <v>101.80905411132676</v>
      </c>
      <c r="M100" s="9">
        <f t="shared" si="31"/>
        <v>115.0884959519346</v>
      </c>
    </row>
    <row r="101" spans="3:13" ht="12.75">
      <c r="C101" s="11">
        <f t="shared" si="32"/>
        <v>865</v>
      </c>
      <c r="E101" s="9">
        <f t="shared" si="31"/>
        <v>96.25772124625395</v>
      </c>
      <c r="F101" s="9">
        <f t="shared" si="31"/>
        <v>110.69637943319204</v>
      </c>
      <c r="G101" s="9">
        <f t="shared" si="31"/>
        <v>125.13503762013013</v>
      </c>
      <c r="H101" s="9">
        <f t="shared" si="31"/>
        <v>90.98083293596783</v>
      </c>
      <c r="I101" s="9">
        <f t="shared" si="31"/>
        <v>104.62795787636298</v>
      </c>
      <c r="J101" s="9">
        <f t="shared" si="31"/>
        <v>118.27508281675817</v>
      </c>
      <c r="K101" s="9">
        <f t="shared" si="31"/>
        <v>87.52356128440105</v>
      </c>
      <c r="L101" s="9">
        <f t="shared" si="31"/>
        <v>100.6520954770612</v>
      </c>
      <c r="M101" s="9">
        <f t="shared" si="31"/>
        <v>113.78062966972136</v>
      </c>
    </row>
    <row r="102" spans="3:13" ht="12.75">
      <c r="C102" s="11">
        <f t="shared" si="32"/>
        <v>845</v>
      </c>
      <c r="E102" s="9">
        <f t="shared" si="31"/>
        <v>95.13840736013991</v>
      </c>
      <c r="F102" s="9">
        <f t="shared" si="31"/>
        <v>109.40916846416089</v>
      </c>
      <c r="G102" s="9">
        <f t="shared" si="31"/>
        <v>123.67992956818188</v>
      </c>
      <c r="H102" s="9">
        <f t="shared" si="31"/>
        <v>89.9228803025897</v>
      </c>
      <c r="I102" s="9">
        <f t="shared" si="31"/>
        <v>103.41131234797814</v>
      </c>
      <c r="J102" s="9">
        <f t="shared" si="31"/>
        <v>116.89974439336662</v>
      </c>
      <c r="K102" s="9">
        <f t="shared" si="31"/>
        <v>86.5058108510913</v>
      </c>
      <c r="L102" s="9">
        <f t="shared" si="31"/>
        <v>99.48168247875499</v>
      </c>
      <c r="M102" s="9">
        <f t="shared" si="31"/>
        <v>112.45755410641868</v>
      </c>
    </row>
    <row r="103" spans="3:13" ht="12.75">
      <c r="C103" s="11">
        <f t="shared" si="32"/>
        <v>825</v>
      </c>
      <c r="E103" s="9">
        <f t="shared" si="31"/>
        <v>94.00576690036796</v>
      </c>
      <c r="F103" s="9">
        <f t="shared" si="31"/>
        <v>108.10663193542315</v>
      </c>
      <c r="G103" s="9">
        <f t="shared" si="31"/>
        <v>122.20749697047835</v>
      </c>
      <c r="H103" s="9">
        <f t="shared" si="31"/>
        <v>88.85233166386386</v>
      </c>
      <c r="I103" s="9">
        <f t="shared" si="31"/>
        <v>102.18018141344342</v>
      </c>
      <c r="J103" s="9">
        <f t="shared" si="31"/>
        <v>115.50803116302302</v>
      </c>
      <c r="K103" s="9">
        <f t="shared" si="31"/>
        <v>85.47594306063704</v>
      </c>
      <c r="L103" s="9">
        <f t="shared" si="31"/>
        <v>98.29733451973259</v>
      </c>
      <c r="M103" s="9">
        <f t="shared" si="31"/>
        <v>111.11872597882814</v>
      </c>
    </row>
    <row r="104" spans="3:14" ht="12.75">
      <c r="C104" s="11">
        <f t="shared" si="32"/>
        <v>805</v>
      </c>
      <c r="E104" s="9">
        <f t="shared" si="31"/>
        <v>92.85931222030835</v>
      </c>
      <c r="F104" s="9">
        <f t="shared" si="31"/>
        <v>106.78820905335459</v>
      </c>
      <c r="G104" s="9">
        <f t="shared" si="31"/>
        <v>120.71710588640086</v>
      </c>
      <c r="H104" s="9">
        <f t="shared" si="31"/>
        <v>87.76872610615156</v>
      </c>
      <c r="I104" s="9">
        <f t="shared" si="31"/>
        <v>100.93403502207428</v>
      </c>
      <c r="J104" s="9">
        <f t="shared" si="31"/>
        <v>114.09934393799703</v>
      </c>
      <c r="K104" s="9">
        <f t="shared" si="31"/>
        <v>84.4335145141178</v>
      </c>
      <c r="L104" s="9">
        <f t="shared" si="31"/>
        <v>97.09854169123547</v>
      </c>
      <c r="M104" s="9">
        <f t="shared" si="31"/>
        <v>109.76356886835315</v>
      </c>
      <c r="N104" t="s">
        <v>47</v>
      </c>
    </row>
    <row r="105" spans="3:14" ht="12.75">
      <c r="C105" s="11">
        <f t="shared" si="32"/>
        <v>785</v>
      </c>
      <c r="E105" s="9">
        <f t="shared" si="31"/>
        <v>91.6985251873284</v>
      </c>
      <c r="F105" s="9">
        <f t="shared" si="31"/>
        <v>105.45330396542765</v>
      </c>
      <c r="G105" s="9">
        <f t="shared" si="31"/>
        <v>119.20808274352692</v>
      </c>
      <c r="H105" s="9">
        <f t="shared" si="31"/>
        <v>86.67157390106655</v>
      </c>
      <c r="I105" s="9">
        <f t="shared" si="31"/>
        <v>99.67230998622651</v>
      </c>
      <c r="J105" s="9">
        <f t="shared" si="31"/>
        <v>112.67304607138651</v>
      </c>
      <c r="K105" s="9">
        <f t="shared" si="31"/>
        <v>83.37805409282602</v>
      </c>
      <c r="L105" s="9">
        <f t="shared" si="31"/>
        <v>95.88476220674991</v>
      </c>
      <c r="M105" s="9">
        <f t="shared" si="31"/>
        <v>108.39147032067382</v>
      </c>
      <c r="N105" t="s">
        <v>85</v>
      </c>
    </row>
  </sheetData>
  <printOptions/>
  <pageMargins left="0.75" right="0.75" top="0.68" bottom="0.72" header="0.4921259845" footer="0.4921259845"/>
  <pageSetup fitToHeight="2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workbookViewId="0" topLeftCell="A1">
      <pane ySplit="2610" topLeftCell="BM22" activePane="bottomLeft" state="split"/>
      <selection pane="topLeft" activeCell="D9" sqref="D9:O41"/>
      <selection pane="bottomLeft" activeCell="C30" sqref="C30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9.8515625" style="0" customWidth="1"/>
    <col min="4" max="4" width="9.7109375" style="0" bestFit="1" customWidth="1"/>
    <col min="5" max="7" width="7.57421875" style="0" customWidth="1"/>
    <col min="8" max="8" width="11.28125" style="0" bestFit="1" customWidth="1"/>
    <col min="9" max="9" width="11.28125" style="0" customWidth="1"/>
    <col min="10" max="10" width="9.7109375" style="0" customWidth="1"/>
    <col min="11" max="13" width="7.57421875" style="0" customWidth="1"/>
    <col min="14" max="15" width="11.28125" style="0" customWidth="1"/>
  </cols>
  <sheetData>
    <row r="1" ht="12.75">
      <c r="A1" s="13" t="s">
        <v>25</v>
      </c>
    </row>
    <row r="3" spans="3:15" ht="12.75">
      <c r="C3" s="1" t="s">
        <v>16</v>
      </c>
      <c r="D3" s="57"/>
      <c r="E3" s="58"/>
      <c r="F3" s="59" t="s">
        <v>1</v>
      </c>
      <c r="G3" s="58"/>
      <c r="H3" s="58"/>
      <c r="I3" s="60"/>
      <c r="J3" s="29"/>
      <c r="K3" s="61"/>
      <c r="L3" s="62" t="s">
        <v>2</v>
      </c>
      <c r="M3" s="61"/>
      <c r="N3" s="61"/>
      <c r="O3" s="63"/>
    </row>
    <row r="4" spans="3:15" ht="12.75">
      <c r="C4" s="21"/>
      <c r="D4" s="23" t="s">
        <v>17</v>
      </c>
      <c r="E4" s="39"/>
      <c r="F4" s="54" t="s">
        <v>70</v>
      </c>
      <c r="G4" s="22"/>
      <c r="H4" s="16" t="s">
        <v>21</v>
      </c>
      <c r="I4" s="20" t="s">
        <v>15</v>
      </c>
      <c r="J4" s="23" t="s">
        <v>17</v>
      </c>
      <c r="K4" s="39"/>
      <c r="L4" s="54" t="s">
        <v>70</v>
      </c>
      <c r="M4" s="22"/>
      <c r="N4" s="16" t="s">
        <v>21</v>
      </c>
      <c r="O4" s="20" t="s">
        <v>15</v>
      </c>
    </row>
    <row r="5" spans="3:15" ht="12.75">
      <c r="C5" s="45"/>
      <c r="D5" s="44" t="s">
        <v>65</v>
      </c>
      <c r="E5" s="55"/>
      <c r="F5" s="32" t="s">
        <v>65</v>
      </c>
      <c r="G5" s="56"/>
      <c r="H5" s="23" t="s">
        <v>9</v>
      </c>
      <c r="I5" s="23" t="s">
        <v>13</v>
      </c>
      <c r="J5" s="44" t="s">
        <v>65</v>
      </c>
      <c r="K5" s="55"/>
      <c r="L5" s="32" t="s">
        <v>65</v>
      </c>
      <c r="M5" s="56"/>
      <c r="N5" s="23" t="s">
        <v>9</v>
      </c>
      <c r="O5" s="23" t="s">
        <v>13</v>
      </c>
    </row>
    <row r="6" spans="3:15" ht="12.75">
      <c r="C6" s="45" t="s">
        <v>8</v>
      </c>
      <c r="D6" s="44"/>
      <c r="E6" s="17"/>
      <c r="F6" s="41"/>
      <c r="G6" s="19"/>
      <c r="H6" s="44" t="s">
        <v>10</v>
      </c>
      <c r="I6" s="44" t="s">
        <v>9</v>
      </c>
      <c r="J6" s="44"/>
      <c r="K6" s="17"/>
      <c r="L6" s="41"/>
      <c r="M6" s="19"/>
      <c r="N6" s="44" t="s">
        <v>10</v>
      </c>
      <c r="O6" s="44" t="s">
        <v>9</v>
      </c>
    </row>
    <row r="7" spans="3:15" ht="12.75">
      <c r="C7" s="45"/>
      <c r="D7" s="44" t="s">
        <v>20</v>
      </c>
      <c r="E7" s="23" t="s">
        <v>22</v>
      </c>
      <c r="F7" s="23" t="s">
        <v>24</v>
      </c>
      <c r="G7" s="23" t="s">
        <v>20</v>
      </c>
      <c r="H7" s="44" t="s">
        <v>76</v>
      </c>
      <c r="I7" s="44" t="s">
        <v>76</v>
      </c>
      <c r="J7" s="44" t="s">
        <v>20</v>
      </c>
      <c r="K7" s="23" t="s">
        <v>22</v>
      </c>
      <c r="L7" s="23" t="s">
        <v>24</v>
      </c>
      <c r="M7" s="23" t="s">
        <v>20</v>
      </c>
      <c r="N7" s="44" t="s">
        <v>76</v>
      </c>
      <c r="O7" s="44" t="s">
        <v>76</v>
      </c>
    </row>
    <row r="8" spans="1:15" ht="12.75">
      <c r="A8" s="14" t="s">
        <v>58</v>
      </c>
      <c r="C8" s="4"/>
      <c r="D8" s="24" t="s">
        <v>69</v>
      </c>
      <c r="E8" s="24" t="s">
        <v>23</v>
      </c>
      <c r="F8" s="24" t="s">
        <v>23</v>
      </c>
      <c r="G8" s="24" t="s">
        <v>23</v>
      </c>
      <c r="H8" s="24" t="s">
        <v>12</v>
      </c>
      <c r="I8" s="24" t="s">
        <v>14</v>
      </c>
      <c r="J8" s="24" t="s">
        <v>69</v>
      </c>
      <c r="K8" s="24" t="s">
        <v>23</v>
      </c>
      <c r="L8" s="24" t="s">
        <v>23</v>
      </c>
      <c r="M8" s="24" t="s">
        <v>23</v>
      </c>
      <c r="N8" s="24" t="s">
        <v>12</v>
      </c>
      <c r="O8" s="24" t="s">
        <v>14</v>
      </c>
    </row>
    <row r="9" spans="1:15" ht="12.75">
      <c r="A9" s="25">
        <v>-28</v>
      </c>
      <c r="D9" s="9">
        <f>ROUND(('Calcul direct'!$D$24+(1+$A9/100)*'Calcul direct'!$D$25),0)</f>
        <v>288</v>
      </c>
      <c r="E9" s="9">
        <f>ROUND(((1+$A9/100)*'Calcul direct'!$E$25),0)</f>
        <v>116</v>
      </c>
      <c r="F9" s="9">
        <f>ROUND(((1+$A9/100)*'Calcul direct'!$F$25),0)</f>
        <v>150</v>
      </c>
      <c r="G9" s="9">
        <f>ROUND(((1+$A9/100)*'Calcul direct'!$G$25),0)</f>
        <v>186</v>
      </c>
      <c r="H9" s="9">
        <f>ROUND(((1+$A9/100)*'Calcul direct'!$L$34),0)</f>
        <v>197</v>
      </c>
      <c r="I9" s="9">
        <f>ROUND(((1+$A9/100)*'Calcul direct'!$L$35),0)</f>
        <v>306</v>
      </c>
      <c r="J9" s="9">
        <f>ROUND(('Calcul direct'!$D$40+(1+$A9/100)*'Calcul direct'!$D$41),0)</f>
        <v>231</v>
      </c>
      <c r="K9" s="9">
        <f>ROUND(((1+$A9/100)*'Calcul direct'!$E$41),0)</f>
        <v>91</v>
      </c>
      <c r="L9" s="9">
        <f>ROUND(((1+$A9/100)*'Calcul direct'!$F$41),0)</f>
        <v>118</v>
      </c>
      <c r="M9" s="9">
        <f>ROUND(((1+$A9/100)*'Calcul direct'!$G$41),0)</f>
        <v>147</v>
      </c>
      <c r="N9" s="9">
        <f>ROUND(((1+$A9/100)*'Calcul direct'!$L$50),0)</f>
        <v>180</v>
      </c>
      <c r="O9" s="9">
        <f>ROUND(((1+$A9/100)*'Calcul direct'!$L$51),0)</f>
        <v>271</v>
      </c>
    </row>
    <row r="10" spans="1:15" ht="12.75">
      <c r="A10" s="25">
        <f>A9+2</f>
        <v>-26</v>
      </c>
      <c r="D10" s="9">
        <f>ROUND(('Calcul direct'!$D$24+(1+$A10/100)*'Calcul direct'!$D$25),0)</f>
        <v>292</v>
      </c>
      <c r="E10" s="9">
        <f>ROUND(((1+$A10/100)*'Calcul direct'!$E$25),0)</f>
        <v>119</v>
      </c>
      <c r="F10" s="9">
        <f>ROUND(((1+$A10/100)*'Calcul direct'!$F$25),0)</f>
        <v>155</v>
      </c>
      <c r="G10" s="9">
        <f>ROUND(((1+$A10/100)*'Calcul direct'!$G$25),0)</f>
        <v>192</v>
      </c>
      <c r="H10" s="9">
        <f>ROUND(((1+$A10/100)*'Calcul direct'!$L$34),0)</f>
        <v>203</v>
      </c>
      <c r="I10" s="9">
        <f>ROUND(((1+$A10/100)*'Calcul direct'!$L$35),0)</f>
        <v>315</v>
      </c>
      <c r="J10" s="9">
        <f>ROUND(('Calcul direct'!$D$40+(1+$A10/100)*'Calcul direct'!$D$41),0)</f>
        <v>234</v>
      </c>
      <c r="K10" s="9">
        <f>ROUND(((1+$A10/100)*'Calcul direct'!$E$41),0)</f>
        <v>94</v>
      </c>
      <c r="L10" s="9">
        <f>ROUND(((1+$A10/100)*'Calcul direct'!$F$41),0)</f>
        <v>121</v>
      </c>
      <c r="M10" s="9">
        <f>ROUND(((1+$A10/100)*'Calcul direct'!$G$41),0)</f>
        <v>151</v>
      </c>
      <c r="N10" s="9">
        <f>ROUND(((1+$A10/100)*'Calcul direct'!$L$50),0)</f>
        <v>185</v>
      </c>
      <c r="O10" s="9">
        <f>ROUND(((1+$A10/100)*'Calcul direct'!$L$51),0)</f>
        <v>278</v>
      </c>
    </row>
    <row r="11" spans="1:15" ht="12.75">
      <c r="A11" s="25">
        <f aca="true" t="shared" si="0" ref="A11:A41">A10+2</f>
        <v>-24</v>
      </c>
      <c r="D11" s="9">
        <f>ROUND(('Calcul direct'!$D$24+(1+$A11/100)*'Calcul direct'!$D$25),0)</f>
        <v>297</v>
      </c>
      <c r="E11" s="9">
        <f>ROUND(((1+$A11/100)*'Calcul direct'!$E$25),0)</f>
        <v>122</v>
      </c>
      <c r="F11" s="9">
        <f>ROUND(((1+$A11/100)*'Calcul direct'!$F$25),0)</f>
        <v>159</v>
      </c>
      <c r="G11" s="9">
        <f>ROUND(((1+$A11/100)*'Calcul direct'!$G$25),0)</f>
        <v>197</v>
      </c>
      <c r="H11" s="9">
        <f>ROUND(((1+$A11/100)*'Calcul direct'!$L$34),0)</f>
        <v>208</v>
      </c>
      <c r="I11" s="9">
        <f>ROUND(((1+$A11/100)*'Calcul direct'!$L$35),0)</f>
        <v>323</v>
      </c>
      <c r="J11" s="9">
        <f>ROUND(('Calcul direct'!$D$40+(1+$A11/100)*'Calcul direct'!$D$41),0)</f>
        <v>238</v>
      </c>
      <c r="K11" s="9">
        <f>ROUND(((1+$A11/100)*'Calcul direct'!$E$41),0)</f>
        <v>97</v>
      </c>
      <c r="L11" s="9">
        <f>ROUND(((1+$A11/100)*'Calcul direct'!$F$41),0)</f>
        <v>125</v>
      </c>
      <c r="M11" s="9">
        <f>ROUND(((1+$A11/100)*'Calcul direct'!$G$41),0)</f>
        <v>155</v>
      </c>
      <c r="N11" s="9">
        <f>ROUND(((1+$A11/100)*'Calcul direct'!$L$50),0)</f>
        <v>190</v>
      </c>
      <c r="O11" s="9">
        <f>ROUND(((1+$A11/100)*'Calcul direct'!$L$51),0)</f>
        <v>286</v>
      </c>
    </row>
    <row r="12" spans="1:15" ht="12.75">
      <c r="A12" s="25">
        <f t="shared" si="0"/>
        <v>-22</v>
      </c>
      <c r="D12" s="9">
        <f>ROUND(('Calcul direct'!$D$24+(1+$A12/100)*'Calcul direct'!$D$25),0)</f>
        <v>301</v>
      </c>
      <c r="E12" s="9">
        <f>ROUND(((1+$A12/100)*'Calcul direct'!$E$25),0)</f>
        <v>126</v>
      </c>
      <c r="F12" s="9">
        <f>ROUND(((1+$A12/100)*'Calcul direct'!$F$25),0)</f>
        <v>163</v>
      </c>
      <c r="G12" s="9">
        <f>ROUND(((1+$A12/100)*'Calcul direct'!$G$25),0)</f>
        <v>202</v>
      </c>
      <c r="H12" s="9">
        <f>ROUND(((1+$A12/100)*'Calcul direct'!$L$34),0)</f>
        <v>214</v>
      </c>
      <c r="I12" s="9">
        <f>ROUND(((1+$A12/100)*'Calcul direct'!$L$35),0)</f>
        <v>332</v>
      </c>
      <c r="J12" s="9">
        <f>ROUND(('Calcul direct'!$D$40+(1+$A12/100)*'Calcul direct'!$D$41),0)</f>
        <v>242</v>
      </c>
      <c r="K12" s="9">
        <f>ROUND(((1+$A12/100)*'Calcul direct'!$E$41),0)</f>
        <v>99</v>
      </c>
      <c r="L12" s="9">
        <f>ROUND(((1+$A12/100)*'Calcul direct'!$F$41),0)</f>
        <v>128</v>
      </c>
      <c r="M12" s="9">
        <f>ROUND(((1+$A12/100)*'Calcul direct'!$G$41),0)</f>
        <v>159</v>
      </c>
      <c r="N12" s="9">
        <f>ROUND(((1+$A12/100)*'Calcul direct'!$L$50),0)</f>
        <v>195</v>
      </c>
      <c r="O12" s="9">
        <f>ROUND(((1+$A12/100)*'Calcul direct'!$L$51),0)</f>
        <v>293</v>
      </c>
    </row>
    <row r="13" spans="1:15" ht="12.75">
      <c r="A13" s="25">
        <f t="shared" si="0"/>
        <v>-20</v>
      </c>
      <c r="D13" s="9">
        <f>ROUND(('Calcul direct'!$D$24+(1+$A13/100)*'Calcul direct'!$D$25),0)</f>
        <v>306</v>
      </c>
      <c r="E13" s="9">
        <f>ROUND(((1+$A13/100)*'Calcul direct'!$E$25),0)</f>
        <v>129</v>
      </c>
      <c r="F13" s="9">
        <f>ROUND(((1+$A13/100)*'Calcul direct'!$F$25),0)</f>
        <v>167</v>
      </c>
      <c r="G13" s="9">
        <f>ROUND(((1+$A13/100)*'Calcul direct'!$G$25),0)</f>
        <v>207</v>
      </c>
      <c r="H13" s="9">
        <f>ROUND(((1+$A13/100)*'Calcul direct'!$L$34),0)</f>
        <v>219</v>
      </c>
      <c r="I13" s="9">
        <f>ROUND(((1+$A13/100)*'Calcul direct'!$L$35),0)</f>
        <v>340</v>
      </c>
      <c r="J13" s="9">
        <f>ROUND(('Calcul direct'!$D$40+(1+$A13/100)*'Calcul direct'!$D$41),0)</f>
        <v>245</v>
      </c>
      <c r="K13" s="9">
        <f>ROUND(((1+$A13/100)*'Calcul direct'!$E$41),0)</f>
        <v>102</v>
      </c>
      <c r="L13" s="9">
        <f>ROUND(((1+$A13/100)*'Calcul direct'!$F$41),0)</f>
        <v>131</v>
      </c>
      <c r="M13" s="9">
        <f>ROUND(((1+$A13/100)*'Calcul direct'!$G$41),0)</f>
        <v>163</v>
      </c>
      <c r="N13" s="9">
        <f>ROUND(((1+$A13/100)*'Calcul direct'!$L$50),0)</f>
        <v>200</v>
      </c>
      <c r="O13" s="9">
        <f>ROUND(((1+$A13/100)*'Calcul direct'!$L$51),0)</f>
        <v>301</v>
      </c>
    </row>
    <row r="14" spans="1:15" ht="12.75">
      <c r="A14" s="25">
        <f t="shared" si="0"/>
        <v>-18</v>
      </c>
      <c r="D14" s="9">
        <f>ROUND(('Calcul direct'!$D$24+(1+$A14/100)*'Calcul direct'!$D$25),0)</f>
        <v>310</v>
      </c>
      <c r="E14" s="9">
        <f>ROUND(((1+$A14/100)*'Calcul direct'!$E$25),0)</f>
        <v>132</v>
      </c>
      <c r="F14" s="9">
        <f>ROUND(((1+$A14/100)*'Calcul direct'!$F$25),0)</f>
        <v>171</v>
      </c>
      <c r="G14" s="9">
        <f>ROUND(((1+$A14/100)*'Calcul direct'!$G$25),0)</f>
        <v>212</v>
      </c>
      <c r="H14" s="9">
        <f>ROUND(((1+$A14/100)*'Calcul direct'!$L$34),0)</f>
        <v>225</v>
      </c>
      <c r="I14" s="9">
        <f>ROUND(((1+$A14/100)*'Calcul direct'!$L$35),0)</f>
        <v>349</v>
      </c>
      <c r="J14" s="9">
        <f>ROUND(('Calcul direct'!$D$40+(1+$A14/100)*'Calcul direct'!$D$41),0)</f>
        <v>249</v>
      </c>
      <c r="K14" s="9">
        <f>ROUND(((1+$A14/100)*'Calcul direct'!$E$41),0)</f>
        <v>104</v>
      </c>
      <c r="L14" s="9">
        <f>ROUND(((1+$A14/100)*'Calcul direct'!$F$41),0)</f>
        <v>134</v>
      </c>
      <c r="M14" s="9">
        <f>ROUND(((1+$A14/100)*'Calcul direct'!$G$41),0)</f>
        <v>167</v>
      </c>
      <c r="N14" s="9">
        <f>ROUND(((1+$A14/100)*'Calcul direct'!$L$50),0)</f>
        <v>205</v>
      </c>
      <c r="O14" s="9">
        <f>ROUND(((1+$A14/100)*'Calcul direct'!$L$51),0)</f>
        <v>308</v>
      </c>
    </row>
    <row r="15" spans="1:15" ht="12.75">
      <c r="A15" s="25">
        <f t="shared" si="0"/>
        <v>-16</v>
      </c>
      <c r="C15" t="s">
        <v>29</v>
      </c>
      <c r="D15" s="9">
        <f>ROUND(('Calcul direct'!$D$24+(1+$A15/100)*'Calcul direct'!$D$25),0)</f>
        <v>315</v>
      </c>
      <c r="E15" s="9">
        <f>ROUND(((1+$A15/100)*'Calcul direct'!$E$25),0)</f>
        <v>135</v>
      </c>
      <c r="F15" s="9">
        <f>ROUND(((1+$A15/100)*'Calcul direct'!$F$25),0)</f>
        <v>176</v>
      </c>
      <c r="G15" s="9">
        <f>ROUND(((1+$A15/100)*'Calcul direct'!$G$25),0)</f>
        <v>218</v>
      </c>
      <c r="H15" s="9">
        <f>ROUND(((1+$A15/100)*'Calcul direct'!$L$34),0)</f>
        <v>230</v>
      </c>
      <c r="I15" s="9">
        <f>ROUND(((1+$A15/100)*'Calcul direct'!$L$35),0)</f>
        <v>357</v>
      </c>
      <c r="J15" s="9">
        <f>ROUND(('Calcul direct'!$D$40+(1+$A15/100)*'Calcul direct'!$D$41),0)</f>
        <v>252</v>
      </c>
      <c r="K15" s="9">
        <f>ROUND(((1+$A15/100)*'Calcul direct'!$E$41),0)</f>
        <v>107</v>
      </c>
      <c r="L15" s="9">
        <f>ROUND(((1+$A15/100)*'Calcul direct'!$F$41),0)</f>
        <v>138</v>
      </c>
      <c r="M15" s="9">
        <f>ROUND(((1+$A15/100)*'Calcul direct'!$G$41),0)</f>
        <v>171</v>
      </c>
      <c r="N15" s="9">
        <f>ROUND(((1+$A15/100)*'Calcul direct'!$L$50),0)</f>
        <v>210</v>
      </c>
      <c r="O15" s="9">
        <f>ROUND(((1+$A15/100)*'Calcul direct'!$L$51),0)</f>
        <v>316</v>
      </c>
    </row>
    <row r="16" spans="1:15" ht="12.75">
      <c r="A16" s="25">
        <f t="shared" si="0"/>
        <v>-14</v>
      </c>
      <c r="C16" t="s">
        <v>84</v>
      </c>
      <c r="D16" s="9">
        <f>ROUND(('Calcul direct'!$D$24+(1+$A16/100)*'Calcul direct'!$D$25),0)</f>
        <v>319</v>
      </c>
      <c r="E16" s="9">
        <f>ROUND(((1+$A16/100)*'Calcul direct'!$E$25),0)</f>
        <v>138</v>
      </c>
      <c r="F16" s="9">
        <f>ROUND(((1+$A16/100)*'Calcul direct'!$F$25),0)</f>
        <v>180</v>
      </c>
      <c r="G16" s="9">
        <f>ROUND(((1+$A16/100)*'Calcul direct'!$G$25),0)</f>
        <v>223</v>
      </c>
      <c r="H16" s="9">
        <f>ROUND(((1+$A16/100)*'Calcul direct'!$L$34),0)</f>
        <v>236</v>
      </c>
      <c r="I16" s="9">
        <f>ROUND(((1+$A16/100)*'Calcul direct'!$L$35),0)</f>
        <v>366</v>
      </c>
      <c r="J16" s="9">
        <f>ROUND(('Calcul direct'!$D$40+(1+$A16/100)*'Calcul direct'!$D$41),0)</f>
        <v>256</v>
      </c>
      <c r="K16" s="9">
        <f>ROUND(((1+$A16/100)*'Calcul direct'!$E$41),0)</f>
        <v>109</v>
      </c>
      <c r="L16" s="9">
        <f>ROUND(((1+$A16/100)*'Calcul direct'!$F$41),0)</f>
        <v>141</v>
      </c>
      <c r="M16" s="9">
        <f>ROUND(((1+$A16/100)*'Calcul direct'!$G$41),0)</f>
        <v>175</v>
      </c>
      <c r="N16" s="9">
        <f>ROUND(((1+$A16/100)*'Calcul direct'!$L$50),0)</f>
        <v>215</v>
      </c>
      <c r="O16" s="9">
        <f>ROUND(((1+$A16/100)*'Calcul direct'!$L$51),0)</f>
        <v>323</v>
      </c>
    </row>
    <row r="17" spans="1:15" ht="12.75">
      <c r="A17" s="25">
        <f t="shared" si="0"/>
        <v>-12</v>
      </c>
      <c r="D17" s="9">
        <f>ROUND(('Calcul direct'!$D$24+(1+$A17/100)*'Calcul direct'!$D$25),0)</f>
        <v>324</v>
      </c>
      <c r="E17" s="9">
        <f>ROUND(((1+$A17/100)*'Calcul direct'!$E$25),0)</f>
        <v>142</v>
      </c>
      <c r="F17" s="9">
        <f>ROUND(((1+$A17/100)*'Calcul direct'!$F$25),0)</f>
        <v>184</v>
      </c>
      <c r="G17" s="9">
        <f>ROUND(((1+$A17/100)*'Calcul direct'!$G$25),0)</f>
        <v>228</v>
      </c>
      <c r="H17" s="9">
        <f>ROUND(((1+$A17/100)*'Calcul direct'!$L$34),0)</f>
        <v>241</v>
      </c>
      <c r="I17" s="9">
        <f>ROUND(((1+$A17/100)*'Calcul direct'!$L$35),0)</f>
        <v>374</v>
      </c>
      <c r="J17" s="9">
        <f>ROUND(('Calcul direct'!$D$40+(1+$A17/100)*'Calcul direct'!$D$41),0)</f>
        <v>260</v>
      </c>
      <c r="K17" s="9">
        <f>ROUND(((1+$A17/100)*'Calcul direct'!$E$41),0)</f>
        <v>112</v>
      </c>
      <c r="L17" s="9">
        <f>ROUND(((1+$A17/100)*'Calcul direct'!$F$41),0)</f>
        <v>144</v>
      </c>
      <c r="M17" s="9">
        <f>ROUND(((1+$A17/100)*'Calcul direct'!$G$41),0)</f>
        <v>180</v>
      </c>
      <c r="N17" s="9">
        <f>ROUND(((1+$A17/100)*'Calcul direct'!$L$50),0)</f>
        <v>220</v>
      </c>
      <c r="O17" s="9">
        <f>ROUND(((1+$A17/100)*'Calcul direct'!$L$51),0)</f>
        <v>331</v>
      </c>
    </row>
    <row r="18" spans="1:15" ht="12.75">
      <c r="A18" s="25">
        <f t="shared" si="0"/>
        <v>-10</v>
      </c>
      <c r="D18" s="9">
        <f>ROUND(('Calcul direct'!$D$24+(1+$A18/100)*'Calcul direct'!$D$25),0)</f>
        <v>328</v>
      </c>
      <c r="E18" s="9">
        <f>ROUND(((1+$A18/100)*'Calcul direct'!$E$25),0)</f>
        <v>145</v>
      </c>
      <c r="F18" s="9">
        <f>ROUND(((1+$A18/100)*'Calcul direct'!$F$25),0)</f>
        <v>188</v>
      </c>
      <c r="G18" s="9">
        <f>ROUND(((1+$A18/100)*'Calcul direct'!$G$25),0)</f>
        <v>233</v>
      </c>
      <c r="H18" s="9">
        <f>ROUND(((1+$A18/100)*'Calcul direct'!$L$34),0)</f>
        <v>247</v>
      </c>
      <c r="I18" s="9">
        <f>ROUND(((1+$A18/100)*'Calcul direct'!$L$35),0)</f>
        <v>383</v>
      </c>
      <c r="J18" s="9">
        <f>ROUND(('Calcul direct'!$D$40+(1+$A18/100)*'Calcul direct'!$D$41),0)</f>
        <v>263</v>
      </c>
      <c r="K18" s="9">
        <f>ROUND(((1+$A18/100)*'Calcul direct'!$E$41),0)</f>
        <v>114</v>
      </c>
      <c r="L18" s="9">
        <f>ROUND(((1+$A18/100)*'Calcul direct'!$F$41),0)</f>
        <v>148</v>
      </c>
      <c r="M18" s="9">
        <f>ROUND(((1+$A18/100)*'Calcul direct'!$G$41),0)</f>
        <v>184</v>
      </c>
      <c r="N18" s="9">
        <f>ROUND(((1+$A18/100)*'Calcul direct'!$L$50),0)</f>
        <v>225</v>
      </c>
      <c r="O18" s="9">
        <f>ROUND(((1+$A18/100)*'Calcul direct'!$L$51),0)</f>
        <v>338</v>
      </c>
    </row>
    <row r="19" spans="1:15" ht="12.75">
      <c r="A19" s="25">
        <f t="shared" si="0"/>
        <v>-8</v>
      </c>
      <c r="D19" s="9">
        <f>ROUND(('Calcul direct'!$D$24+(1+$A19/100)*'Calcul direct'!$D$25),0)</f>
        <v>333</v>
      </c>
      <c r="E19" s="9">
        <f>ROUND(((1+$A19/100)*'Calcul direct'!$E$25),0)</f>
        <v>148</v>
      </c>
      <c r="F19" s="9">
        <f>ROUND(((1+$A19/100)*'Calcul direct'!$F$25),0)</f>
        <v>192</v>
      </c>
      <c r="G19" s="9">
        <f>ROUND(((1+$A19/100)*'Calcul direct'!$G$25),0)</f>
        <v>238</v>
      </c>
      <c r="H19" s="9">
        <f>ROUND(((1+$A19/100)*'Calcul direct'!$L$34),0)</f>
        <v>252</v>
      </c>
      <c r="I19" s="9">
        <f>ROUND(((1+$A19/100)*'Calcul direct'!$L$35),0)</f>
        <v>391</v>
      </c>
      <c r="J19" s="9">
        <f>ROUND(('Calcul direct'!$D$40+(1+$A19/100)*'Calcul direct'!$D$41),0)</f>
        <v>267</v>
      </c>
      <c r="K19" s="9">
        <f>ROUND(((1+$A19/100)*'Calcul direct'!$E$41),0)</f>
        <v>117</v>
      </c>
      <c r="L19" s="9">
        <f>ROUND(((1+$A19/100)*'Calcul direct'!$F$41),0)</f>
        <v>151</v>
      </c>
      <c r="M19" s="9">
        <f>ROUND(((1+$A19/100)*'Calcul direct'!$G$41),0)</f>
        <v>188</v>
      </c>
      <c r="N19" s="9">
        <f>ROUND(((1+$A19/100)*'Calcul direct'!$L$50),0)</f>
        <v>230</v>
      </c>
      <c r="O19" s="9">
        <f>ROUND(((1+$A19/100)*'Calcul direct'!$L$51),0)</f>
        <v>346</v>
      </c>
    </row>
    <row r="20" spans="1:15" ht="12.75">
      <c r="A20" s="25">
        <f t="shared" si="0"/>
        <v>-6</v>
      </c>
      <c r="D20" s="9">
        <f>ROUND(('Calcul direct'!$D$24+(1+$A20/100)*'Calcul direct'!$D$25),0)</f>
        <v>337</v>
      </c>
      <c r="E20" s="9">
        <f>ROUND(((1+$A20/100)*'Calcul direct'!$E$25),0)</f>
        <v>151</v>
      </c>
      <c r="F20" s="9">
        <f>ROUND(((1+$A20/100)*'Calcul direct'!$F$25),0)</f>
        <v>196</v>
      </c>
      <c r="G20" s="9">
        <f>ROUND(((1+$A20/100)*'Calcul direct'!$G$25),0)</f>
        <v>243</v>
      </c>
      <c r="H20" s="9">
        <f>ROUND(((1+$A20/100)*'Calcul direct'!$L$34),0)</f>
        <v>258</v>
      </c>
      <c r="I20" s="9">
        <f>ROUND(((1+$A20/100)*'Calcul direct'!$L$35),0)</f>
        <v>400</v>
      </c>
      <c r="J20" s="9">
        <f>ROUND(('Calcul direct'!$D$40+(1+$A20/100)*'Calcul direct'!$D$41),0)</f>
        <v>270</v>
      </c>
      <c r="K20" s="9">
        <f>ROUND(((1+$A20/100)*'Calcul direct'!$E$41),0)</f>
        <v>119</v>
      </c>
      <c r="L20" s="9">
        <f>ROUND(((1+$A20/100)*'Calcul direct'!$F$41),0)</f>
        <v>154</v>
      </c>
      <c r="M20" s="9">
        <f>ROUND(((1+$A20/100)*'Calcul direct'!$G$41),0)</f>
        <v>192</v>
      </c>
      <c r="N20" s="9">
        <f>ROUND(((1+$A20/100)*'Calcul direct'!$L$50),0)</f>
        <v>235</v>
      </c>
      <c r="O20" s="9">
        <f>ROUND(((1+$A20/100)*'Calcul direct'!$L$51),0)</f>
        <v>353</v>
      </c>
    </row>
    <row r="21" spans="1:15" ht="12.75">
      <c r="A21" s="25">
        <f t="shared" si="0"/>
        <v>-4</v>
      </c>
      <c r="D21" s="9">
        <f>ROUND(('Calcul direct'!$D$24+(1+$A21/100)*'Calcul direct'!$D$25),0)</f>
        <v>342</v>
      </c>
      <c r="E21" s="9">
        <f>ROUND(((1+$A21/100)*'Calcul direct'!$E$25),0)</f>
        <v>155</v>
      </c>
      <c r="F21" s="9">
        <f>ROUND(((1+$A21/100)*'Calcul direct'!$F$25),0)</f>
        <v>201</v>
      </c>
      <c r="G21" s="9">
        <f>ROUND(((1+$A21/100)*'Calcul direct'!$G$25),0)</f>
        <v>249</v>
      </c>
      <c r="H21" s="9">
        <f>ROUND(((1+$A21/100)*'Calcul direct'!$L$34),0)</f>
        <v>263</v>
      </c>
      <c r="I21" s="9">
        <f>ROUND(((1+$A21/100)*'Calcul direct'!$L$35),0)</f>
        <v>408</v>
      </c>
      <c r="J21" s="9">
        <f>ROUND(('Calcul direct'!$D$40+(1+$A21/100)*'Calcul direct'!$D$41),0)</f>
        <v>274</v>
      </c>
      <c r="K21" s="9">
        <f>ROUND(((1+$A21/100)*'Calcul direct'!$E$41),0)</f>
        <v>122</v>
      </c>
      <c r="L21" s="9">
        <f>ROUND(((1+$A21/100)*'Calcul direct'!$F$41),0)</f>
        <v>157</v>
      </c>
      <c r="M21" s="9">
        <f>ROUND(((1+$A21/100)*'Calcul direct'!$G$41),0)</f>
        <v>196</v>
      </c>
      <c r="N21" s="9">
        <f>ROUND(((1+$A21/100)*'Calcul direct'!$L$50),0)</f>
        <v>240</v>
      </c>
      <c r="O21" s="9">
        <f>ROUND(((1+$A21/100)*'Calcul direct'!$L$51),0)</f>
        <v>361</v>
      </c>
    </row>
    <row r="22" spans="1:15" ht="12.75">
      <c r="A22" s="25">
        <f t="shared" si="0"/>
        <v>-2</v>
      </c>
      <c r="D22" s="9">
        <f>ROUND(('Calcul direct'!$D$24+(1+$A22/100)*'Calcul direct'!$D$25),0)</f>
        <v>346</v>
      </c>
      <c r="E22" s="9">
        <f>ROUND(((1+$A22/100)*'Calcul direct'!$E$25),0)</f>
        <v>158</v>
      </c>
      <c r="F22" s="9">
        <f>ROUND(((1+$A22/100)*'Calcul direct'!$F$25),0)</f>
        <v>205</v>
      </c>
      <c r="G22" s="9">
        <f>ROUND(((1+$A22/100)*'Calcul direct'!$G$25),0)</f>
        <v>254</v>
      </c>
      <c r="H22" s="9">
        <f>ROUND(((1+$A22/100)*'Calcul direct'!$L$34),0)</f>
        <v>269</v>
      </c>
      <c r="I22" s="9">
        <f>ROUND(((1+$A22/100)*'Calcul direct'!$L$35),0)</f>
        <v>417</v>
      </c>
      <c r="J22" s="9">
        <f>ROUND(('Calcul direct'!$D$40+(1+$A22/100)*'Calcul direct'!$D$41),0)</f>
        <v>277</v>
      </c>
      <c r="K22" s="9">
        <f>ROUND(((1+$A22/100)*'Calcul direct'!$E$41),0)</f>
        <v>124</v>
      </c>
      <c r="L22" s="9">
        <f>ROUND(((1+$A22/100)*'Calcul direct'!$F$41),0)</f>
        <v>161</v>
      </c>
      <c r="M22" s="9">
        <f>ROUND(((1+$A22/100)*'Calcul direct'!$G$41),0)</f>
        <v>200</v>
      </c>
      <c r="N22" s="9">
        <f>ROUND(((1+$A22/100)*'Calcul direct'!$L$50),0)</f>
        <v>245</v>
      </c>
      <c r="O22" s="9">
        <f>ROUND(((1+$A22/100)*'Calcul direct'!$L$51),0)</f>
        <v>368</v>
      </c>
    </row>
    <row r="23" spans="1:15" ht="12.75">
      <c r="A23" s="25">
        <f t="shared" si="0"/>
        <v>0</v>
      </c>
      <c r="D23" s="9">
        <f>ROUND(('Calcul direct'!$D$24+(1+$A23/100)*'Calcul direct'!$D$25),0)</f>
        <v>351</v>
      </c>
      <c r="E23" s="9">
        <f>ROUND(((1+$A23/100)*'Calcul direct'!$E$25),0)</f>
        <v>161</v>
      </c>
      <c r="F23" s="9">
        <f>ROUND(((1+$A23/100)*'Calcul direct'!$F$25),0)</f>
        <v>209</v>
      </c>
      <c r="G23" s="9">
        <f>ROUND(((1+$A23/100)*'Calcul direct'!$G$25),0)</f>
        <v>259</v>
      </c>
      <c r="H23" s="9">
        <f>ROUND(((1+$A23/100)*'Calcul direct'!$L$34),0)</f>
        <v>274</v>
      </c>
      <c r="I23" s="9">
        <f>ROUND(((1+$A23/100)*'Calcul direct'!$L$35),0)</f>
        <v>425</v>
      </c>
      <c r="J23" s="9">
        <f>ROUND(('Calcul direct'!$D$40+(1+$A23/100)*'Calcul direct'!$D$41),0)</f>
        <v>281</v>
      </c>
      <c r="K23" s="9">
        <f>ROUND(((1+$A23/100)*'Calcul direct'!$E$41),0)</f>
        <v>127</v>
      </c>
      <c r="L23" s="9">
        <f>ROUND(((1+$A23/100)*'Calcul direct'!$F$41),0)</f>
        <v>164</v>
      </c>
      <c r="M23" s="9">
        <f>ROUND(((1+$A23/100)*'Calcul direct'!$G$41),0)</f>
        <v>204</v>
      </c>
      <c r="N23" s="9">
        <f>ROUND(((1+$A23/100)*'Calcul direct'!$L$50),0)</f>
        <v>250</v>
      </c>
      <c r="O23" s="9">
        <f>ROUND(((1+$A23/100)*'Calcul direct'!$L$51),0)</f>
        <v>376</v>
      </c>
    </row>
    <row r="24" spans="1:15" ht="12.75">
      <c r="A24" s="25">
        <f t="shared" si="0"/>
        <v>2</v>
      </c>
      <c r="D24" s="9">
        <f>ROUND(('Calcul direct'!$D$24+(1+$A24/100)*'Calcul direct'!$D$25),0)</f>
        <v>356</v>
      </c>
      <c r="E24" s="9">
        <f>ROUND(((1+$A24/100)*'Calcul direct'!$E$25),0)</f>
        <v>164</v>
      </c>
      <c r="F24" s="9">
        <f>ROUND(((1+$A24/100)*'Calcul direct'!$F$25),0)</f>
        <v>213</v>
      </c>
      <c r="G24" s="9">
        <f>ROUND(((1+$A24/100)*'Calcul direct'!$G$25),0)</f>
        <v>264</v>
      </c>
      <c r="H24" s="9">
        <f>ROUND(((1+$A24/100)*'Calcul direct'!$L$34),0)</f>
        <v>279</v>
      </c>
      <c r="I24" s="9">
        <f>ROUND(((1+$A24/100)*'Calcul direct'!$L$35),0)</f>
        <v>434</v>
      </c>
      <c r="J24" s="9">
        <f>ROUND(('Calcul direct'!$D$40+(1+$A24/100)*'Calcul direct'!$D$41),0)</f>
        <v>285</v>
      </c>
      <c r="K24" s="9">
        <f>ROUND(((1+$A24/100)*'Calcul direct'!$E$41),0)</f>
        <v>130</v>
      </c>
      <c r="L24" s="9">
        <f>ROUND(((1+$A24/100)*'Calcul direct'!$F$41),0)</f>
        <v>167</v>
      </c>
      <c r="M24" s="9">
        <f>ROUND(((1+$A24/100)*'Calcul direct'!$G$41),0)</f>
        <v>208</v>
      </c>
      <c r="N24" s="9">
        <f>ROUND(((1+$A24/100)*'Calcul direct'!$L$50),0)</f>
        <v>255</v>
      </c>
      <c r="O24" s="9">
        <f>ROUND(((1+$A24/100)*'Calcul direct'!$L$51),0)</f>
        <v>384</v>
      </c>
    </row>
    <row r="25" spans="1:15" ht="12.75">
      <c r="A25" s="25">
        <f t="shared" si="0"/>
        <v>4</v>
      </c>
      <c r="D25" s="9">
        <f>ROUND(('Calcul direct'!$D$24+(1+$A25/100)*'Calcul direct'!$D$25),0)</f>
        <v>360</v>
      </c>
      <c r="E25" s="9">
        <f>ROUND(((1+$A25/100)*'Calcul direct'!$E$25),0)</f>
        <v>167</v>
      </c>
      <c r="F25" s="9">
        <f>ROUND(((1+$A25/100)*'Calcul direct'!$F$25),0)</f>
        <v>217</v>
      </c>
      <c r="G25" s="9">
        <f>ROUND(((1+$A25/100)*'Calcul direct'!$G$25),0)</f>
        <v>269</v>
      </c>
      <c r="H25" s="9">
        <f>ROUND(((1+$A25/100)*'Calcul direct'!$L$34),0)</f>
        <v>285</v>
      </c>
      <c r="I25" s="9">
        <f>ROUND(((1+$A25/100)*'Calcul direct'!$L$35),0)</f>
        <v>442</v>
      </c>
      <c r="J25" s="9">
        <f>ROUND(('Calcul direct'!$D$40+(1+$A25/100)*'Calcul direct'!$D$41),0)</f>
        <v>288</v>
      </c>
      <c r="K25" s="9">
        <f>ROUND(((1+$A25/100)*'Calcul direct'!$E$41),0)</f>
        <v>132</v>
      </c>
      <c r="L25" s="9">
        <f>ROUND(((1+$A25/100)*'Calcul direct'!$F$41),0)</f>
        <v>171</v>
      </c>
      <c r="M25" s="9">
        <f>ROUND(((1+$A25/100)*'Calcul direct'!$G$41),0)</f>
        <v>212</v>
      </c>
      <c r="N25" s="9">
        <f>ROUND(((1+$A25/100)*'Calcul direct'!$L$50),0)</f>
        <v>260</v>
      </c>
      <c r="O25" s="9">
        <f>ROUND(((1+$A25/100)*'Calcul direct'!$L$51),0)</f>
        <v>391</v>
      </c>
    </row>
    <row r="26" spans="1:15" ht="12.75">
      <c r="A26" s="25">
        <f t="shared" si="0"/>
        <v>6</v>
      </c>
      <c r="D26" s="9">
        <f>ROUND(('Calcul direct'!$D$24+(1+$A26/100)*'Calcul direct'!$D$25),0)</f>
        <v>365</v>
      </c>
      <c r="E26" s="9">
        <f>ROUND(((1+$A26/100)*'Calcul direct'!$E$25),0)</f>
        <v>171</v>
      </c>
      <c r="F26" s="9">
        <f>ROUND(((1+$A26/100)*'Calcul direct'!$F$25),0)</f>
        <v>222</v>
      </c>
      <c r="G26" s="9">
        <f>ROUND(((1+$A26/100)*'Calcul direct'!$G$25),0)</f>
        <v>275</v>
      </c>
      <c r="H26" s="9">
        <f>ROUND(((1+$A26/100)*'Calcul direct'!$L$34),0)</f>
        <v>290</v>
      </c>
      <c r="I26" s="9">
        <f>ROUND(((1+$A26/100)*'Calcul direct'!$L$35),0)</f>
        <v>451</v>
      </c>
      <c r="J26" s="9">
        <f>ROUND(('Calcul direct'!$D$40+(1+$A26/100)*'Calcul direct'!$D$41),0)</f>
        <v>292</v>
      </c>
      <c r="K26" s="9">
        <f>ROUND(((1+$A26/100)*'Calcul direct'!$E$41),0)</f>
        <v>135</v>
      </c>
      <c r="L26" s="9">
        <f>ROUND(((1+$A26/100)*'Calcul direct'!$F$41),0)</f>
        <v>174</v>
      </c>
      <c r="M26" s="9">
        <f>ROUND(((1+$A26/100)*'Calcul direct'!$G$41),0)</f>
        <v>216</v>
      </c>
      <c r="N26" s="9">
        <f>ROUND(((1+$A26/100)*'Calcul direct'!$L$50),0)</f>
        <v>265</v>
      </c>
      <c r="O26" s="9">
        <f>ROUND(((1+$A26/100)*'Calcul direct'!$L$51),0)</f>
        <v>399</v>
      </c>
    </row>
    <row r="27" spans="1:15" ht="12.75">
      <c r="A27" s="25">
        <f t="shared" si="0"/>
        <v>8</v>
      </c>
      <c r="D27" s="65">
        <f>ROUND(('Calcul direct'!$D$24+(1+$A27/100)*'Calcul direct'!$D$25),0)</f>
        <v>369</v>
      </c>
      <c r="E27" s="65">
        <f>ROUND(((1+$A27/100)*'Calcul direct'!$E$25),0)</f>
        <v>174</v>
      </c>
      <c r="F27" s="65">
        <f>ROUND(((1+$A27/100)*'Calcul direct'!$F$25),0)</f>
        <v>226</v>
      </c>
      <c r="G27" s="65">
        <f>ROUND(((1+$A27/100)*'Calcul direct'!$G$25),0)</f>
        <v>280</v>
      </c>
      <c r="H27" s="65">
        <f>ROUND(((1+$A27/100)*'Calcul direct'!$L$34),0)</f>
        <v>296</v>
      </c>
      <c r="I27" s="65">
        <f>ROUND(((1+$A27/100)*'Calcul direct'!$L$35),0)</f>
        <v>459</v>
      </c>
      <c r="J27" s="65">
        <f>ROUND(('Calcul direct'!$D$40+(1+$A27/100)*'Calcul direct'!$D$41),0)</f>
        <v>295</v>
      </c>
      <c r="K27" s="65">
        <f>ROUND(((1+$A27/100)*'Calcul direct'!$E$41),0)</f>
        <v>137</v>
      </c>
      <c r="L27" s="65">
        <f>ROUND(((1+$A27/100)*'Calcul direct'!$F$41),0)</f>
        <v>177</v>
      </c>
      <c r="M27" s="65">
        <f>ROUND(((1+$A27/100)*'Calcul direct'!$G$41),0)</f>
        <v>220</v>
      </c>
      <c r="N27" s="65">
        <f>ROUND(((1+$A27/100)*'Calcul direct'!$L$50),0)</f>
        <v>270</v>
      </c>
      <c r="O27" s="65">
        <f>ROUND(((1+$A27/100)*'Calcul direct'!$L$51),0)</f>
        <v>406</v>
      </c>
    </row>
    <row r="28" spans="1:15" ht="12.75">
      <c r="A28" s="25">
        <f t="shared" si="0"/>
        <v>10</v>
      </c>
      <c r="D28" s="9">
        <f>ROUND(('Calcul direct'!$D$24+(1+$A28/100)*'Calcul direct'!$D$25),0)</f>
        <v>374</v>
      </c>
      <c r="E28" s="9">
        <f>ROUND(((1+$A28/100)*'Calcul direct'!$E$25),0)</f>
        <v>177</v>
      </c>
      <c r="F28" s="9">
        <f>ROUND(((1+$A28/100)*'Calcul direct'!$F$25),0)</f>
        <v>230</v>
      </c>
      <c r="G28" s="9">
        <f>ROUND(((1+$A28/100)*'Calcul direct'!$G$25),0)</f>
        <v>285</v>
      </c>
      <c r="H28" s="9">
        <f>ROUND(((1+$A28/100)*'Calcul direct'!$L$34),0)</f>
        <v>301</v>
      </c>
      <c r="I28" s="9">
        <f>ROUND(((1+$A28/100)*'Calcul direct'!$L$35),0)</f>
        <v>468</v>
      </c>
      <c r="J28" s="9">
        <f>ROUND(('Calcul direct'!$D$40+(1+$A28/100)*'Calcul direct'!$D$41),0)</f>
        <v>299</v>
      </c>
      <c r="K28" s="9">
        <f>ROUND(((1+$A28/100)*'Calcul direct'!$E$41),0)</f>
        <v>140</v>
      </c>
      <c r="L28" s="9">
        <f>ROUND(((1+$A28/100)*'Calcul direct'!$F$41),0)</f>
        <v>180</v>
      </c>
      <c r="M28" s="9">
        <f>ROUND(((1+$A28/100)*'Calcul direct'!$G$41),0)</f>
        <v>224</v>
      </c>
      <c r="N28" s="9">
        <f>ROUND(((1+$A28/100)*'Calcul direct'!$L$50),0)</f>
        <v>275</v>
      </c>
      <c r="O28" s="9">
        <f>ROUND(((1+$A28/100)*'Calcul direct'!$L$51),0)</f>
        <v>414</v>
      </c>
    </row>
    <row r="29" spans="1:15" ht="12.75">
      <c r="A29" s="25">
        <f t="shared" si="0"/>
        <v>12</v>
      </c>
      <c r="D29" s="9">
        <f>ROUND(('Calcul direct'!$D$24+(1+$A29/100)*'Calcul direct'!$D$25),0)</f>
        <v>378</v>
      </c>
      <c r="E29" s="9">
        <f>ROUND(((1+$A29/100)*'Calcul direct'!$E$25),0)</f>
        <v>180</v>
      </c>
      <c r="F29" s="9">
        <f>ROUND(((1+$A29/100)*'Calcul direct'!$F$25),0)</f>
        <v>234</v>
      </c>
      <c r="G29" s="9">
        <f>ROUND(((1+$A29/100)*'Calcul direct'!$G$25),0)</f>
        <v>290</v>
      </c>
      <c r="H29" s="9">
        <f>ROUND(((1+$A29/100)*'Calcul direct'!$L$34),0)</f>
        <v>307</v>
      </c>
      <c r="I29" s="9">
        <f>ROUND(((1+$A29/100)*'Calcul direct'!$L$35),0)</f>
        <v>476</v>
      </c>
      <c r="J29" s="9">
        <f>ROUND(('Calcul direct'!$D$40+(1+$A29/100)*'Calcul direct'!$D$41),0)</f>
        <v>302</v>
      </c>
      <c r="K29" s="9">
        <f>ROUND(((1+$A29/100)*'Calcul direct'!$E$41),0)</f>
        <v>142</v>
      </c>
      <c r="L29" s="9">
        <f>ROUND(((1+$A29/100)*'Calcul direct'!$F$41),0)</f>
        <v>184</v>
      </c>
      <c r="M29" s="9">
        <f>ROUND(((1+$A29/100)*'Calcul direct'!$G$41),0)</f>
        <v>228</v>
      </c>
      <c r="N29" s="9">
        <f>ROUND(((1+$A29/100)*'Calcul direct'!$L$50),0)</f>
        <v>280</v>
      </c>
      <c r="O29" s="9">
        <f>ROUND(((1+$A29/100)*'Calcul direct'!$L$51),0)</f>
        <v>421</v>
      </c>
    </row>
    <row r="30" spans="1:15" ht="12.75">
      <c r="A30" s="25">
        <f t="shared" si="0"/>
        <v>14</v>
      </c>
      <c r="D30" s="9">
        <f>ROUND(('Calcul direct'!$D$24+(1+$A30/100)*'Calcul direct'!$D$25),0)</f>
        <v>383</v>
      </c>
      <c r="E30" s="9">
        <f>ROUND(((1+$A30/100)*'Calcul direct'!$E$25),0)</f>
        <v>184</v>
      </c>
      <c r="F30" s="9">
        <f>ROUND(((1+$A30/100)*'Calcul direct'!$F$25),0)</f>
        <v>238</v>
      </c>
      <c r="G30" s="9">
        <f>ROUND(((1+$A30/100)*'Calcul direct'!$G$25),0)</f>
        <v>295</v>
      </c>
      <c r="H30" s="9">
        <f>ROUND(((1+$A30/100)*'Calcul direct'!$L$34),0)</f>
        <v>312</v>
      </c>
      <c r="I30" s="9">
        <f>ROUND(((1+$A30/100)*'Calcul direct'!$L$35),0)</f>
        <v>485</v>
      </c>
      <c r="J30" s="9">
        <f>ROUND(('Calcul direct'!$D$40+(1+$A30/100)*'Calcul direct'!$D$41),0)</f>
        <v>306</v>
      </c>
      <c r="K30" s="9">
        <f>ROUND(((1+$A30/100)*'Calcul direct'!$E$41),0)</f>
        <v>145</v>
      </c>
      <c r="L30" s="9">
        <f>ROUND(((1+$A30/100)*'Calcul direct'!$F$41),0)</f>
        <v>187</v>
      </c>
      <c r="M30" s="9">
        <f>ROUND(((1+$A30/100)*'Calcul direct'!$G$41),0)</f>
        <v>233</v>
      </c>
      <c r="N30" s="9">
        <f>ROUND(((1+$A30/100)*'Calcul direct'!$L$50),0)</f>
        <v>285</v>
      </c>
      <c r="O30" s="9">
        <f>ROUND(((1+$A30/100)*'Calcul direct'!$L$51),0)</f>
        <v>429</v>
      </c>
    </row>
    <row r="31" spans="1:15" ht="12.75">
      <c r="A31" s="25">
        <f t="shared" si="0"/>
        <v>16</v>
      </c>
      <c r="D31" s="9">
        <f>ROUND(('Calcul direct'!$D$24+(1+$A31/100)*'Calcul direct'!$D$25),0)</f>
        <v>387</v>
      </c>
      <c r="E31" s="9">
        <f>ROUND(((1+$A31/100)*'Calcul direct'!$E$25),0)</f>
        <v>187</v>
      </c>
      <c r="F31" s="9">
        <f>ROUND(((1+$A31/100)*'Calcul direct'!$F$25),0)</f>
        <v>242</v>
      </c>
      <c r="G31" s="9">
        <f>ROUND(((1+$A31/100)*'Calcul direct'!$G$25),0)</f>
        <v>300</v>
      </c>
      <c r="H31" s="9">
        <f>ROUND(((1+$A31/100)*'Calcul direct'!$L$34),0)</f>
        <v>318</v>
      </c>
      <c r="I31" s="9">
        <f>ROUND(((1+$A31/100)*'Calcul direct'!$L$35),0)</f>
        <v>493</v>
      </c>
      <c r="J31" s="9">
        <f>ROUND(('Calcul direct'!$D$40+(1+$A31/100)*'Calcul direct'!$D$41),0)</f>
        <v>310</v>
      </c>
      <c r="K31" s="9">
        <f>ROUND(((1+$A31/100)*'Calcul direct'!$E$41),0)</f>
        <v>147</v>
      </c>
      <c r="L31" s="9">
        <f>ROUND(((1+$A31/100)*'Calcul direct'!$F$41),0)</f>
        <v>190</v>
      </c>
      <c r="M31" s="9">
        <f>ROUND(((1+$A31/100)*'Calcul direct'!$G$41),0)</f>
        <v>237</v>
      </c>
      <c r="N31" s="9">
        <f>ROUND(((1+$A31/100)*'Calcul direct'!$L$50),0)</f>
        <v>290</v>
      </c>
      <c r="O31" s="9">
        <f>ROUND(((1+$A31/100)*'Calcul direct'!$L$51),0)</f>
        <v>436</v>
      </c>
    </row>
    <row r="32" spans="1:15" ht="12.75">
      <c r="A32" s="25">
        <f t="shared" si="0"/>
        <v>18</v>
      </c>
      <c r="D32" s="9">
        <f>ROUND(('Calcul direct'!$D$24+(1+$A32/100)*'Calcul direct'!$D$25),0)</f>
        <v>392</v>
      </c>
      <c r="E32" s="9">
        <f>ROUND(((1+$A32/100)*'Calcul direct'!$E$25),0)</f>
        <v>190</v>
      </c>
      <c r="F32" s="9">
        <f>ROUND(((1+$A32/100)*'Calcul direct'!$F$25),0)</f>
        <v>247</v>
      </c>
      <c r="G32" s="9">
        <f>ROUND(((1+$A32/100)*'Calcul direct'!$G$25),0)</f>
        <v>306</v>
      </c>
      <c r="H32" s="9">
        <f>ROUND(((1+$A32/100)*'Calcul direct'!$L$34),0)</f>
        <v>323</v>
      </c>
      <c r="I32" s="9">
        <f>ROUND(((1+$A32/100)*'Calcul direct'!$L$35),0)</f>
        <v>502</v>
      </c>
      <c r="J32" s="9">
        <f>ROUND(('Calcul direct'!$D$40+(1+$A32/100)*'Calcul direct'!$D$41),0)</f>
        <v>313</v>
      </c>
      <c r="K32" s="9">
        <f>ROUND(((1+$A32/100)*'Calcul direct'!$E$41),0)</f>
        <v>150</v>
      </c>
      <c r="L32" s="9">
        <f>ROUND(((1+$A32/100)*'Calcul direct'!$F$41),0)</f>
        <v>194</v>
      </c>
      <c r="M32" s="9">
        <f>ROUND(((1+$A32/100)*'Calcul direct'!$G$41),0)</f>
        <v>241</v>
      </c>
      <c r="N32" s="9">
        <f>ROUND(((1+$A32/100)*'Calcul direct'!$L$50),0)</f>
        <v>295</v>
      </c>
      <c r="O32" s="9">
        <f>ROUND(((1+$A32/100)*'Calcul direct'!$L$51),0)</f>
        <v>444</v>
      </c>
    </row>
    <row r="33" spans="1:15" ht="12.75">
      <c r="A33" s="25">
        <f t="shared" si="0"/>
        <v>20</v>
      </c>
      <c r="D33" s="9">
        <f>ROUND(('Calcul direct'!$D$24+(1+$A33/100)*'Calcul direct'!$D$25),0)</f>
        <v>396</v>
      </c>
      <c r="E33" s="9">
        <f>ROUND(((1+$A33/100)*'Calcul direct'!$E$25),0)</f>
        <v>193</v>
      </c>
      <c r="F33" s="9">
        <f>ROUND(((1+$A33/100)*'Calcul direct'!$F$25),0)</f>
        <v>251</v>
      </c>
      <c r="G33" s="9">
        <f>ROUND(((1+$A33/100)*'Calcul direct'!$G$25),0)</f>
        <v>311</v>
      </c>
      <c r="H33" s="9">
        <f>ROUND(((1+$A33/100)*'Calcul direct'!$L$34),0)</f>
        <v>329</v>
      </c>
      <c r="I33" s="9">
        <f>ROUND(((1+$A33/100)*'Calcul direct'!$L$35),0)</f>
        <v>510</v>
      </c>
      <c r="J33" s="9">
        <f>ROUND(('Calcul direct'!$D$40+(1+$A33/100)*'Calcul direct'!$D$41),0)</f>
        <v>317</v>
      </c>
      <c r="K33" s="9">
        <f>ROUND(((1+$A33/100)*'Calcul direct'!$E$41),0)</f>
        <v>152</v>
      </c>
      <c r="L33" s="9">
        <f>ROUND(((1+$A33/100)*'Calcul direct'!$F$41),0)</f>
        <v>197</v>
      </c>
      <c r="M33" s="9">
        <f>ROUND(((1+$A33/100)*'Calcul direct'!$G$41),0)</f>
        <v>245</v>
      </c>
      <c r="N33" s="9">
        <f>ROUND(((1+$A33/100)*'Calcul direct'!$L$50),0)</f>
        <v>300</v>
      </c>
      <c r="O33" s="9">
        <f>ROUND(((1+$A33/100)*'Calcul direct'!$L$51),0)</f>
        <v>451</v>
      </c>
    </row>
    <row r="34" spans="1:15" ht="12.75">
      <c r="A34" s="25">
        <f t="shared" si="0"/>
        <v>22</v>
      </c>
      <c r="D34" s="9">
        <f>ROUND(('Calcul direct'!$D$24+(1+$A34/100)*'Calcul direct'!$D$25),0)</f>
        <v>401</v>
      </c>
      <c r="E34" s="9">
        <f>ROUND(((1+$A34/100)*'Calcul direct'!$E$25),0)</f>
        <v>196</v>
      </c>
      <c r="F34" s="9">
        <f>ROUND(((1+$A34/100)*'Calcul direct'!$F$25),0)</f>
        <v>255</v>
      </c>
      <c r="G34" s="9">
        <f>ROUND(((1+$A34/100)*'Calcul direct'!$G$25),0)</f>
        <v>316</v>
      </c>
      <c r="H34" s="9">
        <f>ROUND(((1+$A34/100)*'Calcul direct'!$L$34),0)</f>
        <v>334</v>
      </c>
      <c r="I34" s="9">
        <f>ROUND(((1+$A34/100)*'Calcul direct'!$L$35),0)</f>
        <v>519</v>
      </c>
      <c r="J34" s="9">
        <f>ROUND(('Calcul direct'!$D$40+(1+$A34/100)*'Calcul direct'!$D$41),0)</f>
        <v>320</v>
      </c>
      <c r="K34" s="9">
        <f>ROUND(((1+$A34/100)*'Calcul direct'!$E$41),0)</f>
        <v>155</v>
      </c>
      <c r="L34" s="9">
        <f>ROUND(((1+$A34/100)*'Calcul direct'!$F$41),0)</f>
        <v>200</v>
      </c>
      <c r="M34" s="9">
        <f>ROUND(((1+$A34/100)*'Calcul direct'!$G$41),0)</f>
        <v>249</v>
      </c>
      <c r="N34" s="9">
        <f>ROUND(((1+$A34/100)*'Calcul direct'!$L$50),0)</f>
        <v>305</v>
      </c>
      <c r="O34" s="9">
        <f>ROUND(((1+$A34/100)*'Calcul direct'!$L$51),0)</f>
        <v>459</v>
      </c>
    </row>
    <row r="35" spans="1:15" ht="12.75">
      <c r="A35" s="25">
        <f t="shared" si="0"/>
        <v>24</v>
      </c>
      <c r="D35" s="9">
        <f>ROUND(('Calcul direct'!$D$24+(1+$A35/100)*'Calcul direct'!$D$25),0)</f>
        <v>405</v>
      </c>
      <c r="E35" s="9">
        <f>ROUND(((1+$A35/100)*'Calcul direct'!$E$25),0)</f>
        <v>200</v>
      </c>
      <c r="F35" s="9">
        <f>ROUND(((1+$A35/100)*'Calcul direct'!$F$25),0)</f>
        <v>259</v>
      </c>
      <c r="G35" s="9">
        <f>ROUND(((1+$A35/100)*'Calcul direct'!$G$25),0)</f>
        <v>321</v>
      </c>
      <c r="H35" s="9">
        <f>ROUND(((1+$A35/100)*'Calcul direct'!$L$34),0)</f>
        <v>340</v>
      </c>
      <c r="I35" s="9">
        <f>ROUND(((1+$A35/100)*'Calcul direct'!$L$35),0)</f>
        <v>527</v>
      </c>
      <c r="J35" s="9">
        <f>ROUND(('Calcul direct'!$D$40+(1+$A35/100)*'Calcul direct'!$D$41),0)</f>
        <v>324</v>
      </c>
      <c r="K35" s="9">
        <f>ROUND(((1+$A35/100)*'Calcul direct'!$E$41),0)</f>
        <v>157</v>
      </c>
      <c r="L35" s="9">
        <f>ROUND(((1+$A35/100)*'Calcul direct'!$F$41),0)</f>
        <v>203</v>
      </c>
      <c r="M35" s="9">
        <f>ROUND(((1+$A35/100)*'Calcul direct'!$G$41),0)</f>
        <v>253</v>
      </c>
      <c r="N35" s="9">
        <f>ROUND(((1+$A35/100)*'Calcul direct'!$L$50),0)</f>
        <v>310</v>
      </c>
      <c r="O35" s="9">
        <f>ROUND(((1+$A35/100)*'Calcul direct'!$L$51),0)</f>
        <v>466</v>
      </c>
    </row>
    <row r="36" spans="1:15" ht="12.75">
      <c r="A36" s="25">
        <f t="shared" si="0"/>
        <v>26</v>
      </c>
      <c r="D36" s="9">
        <f>ROUND(('Calcul direct'!$D$24+(1+$A36/100)*'Calcul direct'!$D$25),0)</f>
        <v>410</v>
      </c>
      <c r="E36" s="9">
        <f>ROUND(((1+$A36/100)*'Calcul direct'!$E$25),0)</f>
        <v>203</v>
      </c>
      <c r="F36" s="9">
        <f>ROUND(((1+$A36/100)*'Calcul direct'!$F$25),0)</f>
        <v>263</v>
      </c>
      <c r="G36" s="9">
        <f>ROUND(((1+$A36/100)*'Calcul direct'!$G$25),0)</f>
        <v>326</v>
      </c>
      <c r="H36" s="9">
        <f>ROUND(((1+$A36/100)*'Calcul direct'!$L$34),0)</f>
        <v>345</v>
      </c>
      <c r="I36" s="9">
        <f>ROUND(((1+$A36/100)*'Calcul direct'!$L$35),0)</f>
        <v>536</v>
      </c>
      <c r="J36" s="9">
        <f>ROUND(('Calcul direct'!$D$40+(1+$A36/100)*'Calcul direct'!$D$41),0)</f>
        <v>328</v>
      </c>
      <c r="K36" s="9">
        <f>ROUND(((1+$A36/100)*'Calcul direct'!$E$41),0)</f>
        <v>160</v>
      </c>
      <c r="L36" s="9">
        <f>ROUND(((1+$A36/100)*'Calcul direct'!$F$41),0)</f>
        <v>207</v>
      </c>
      <c r="M36" s="9">
        <f>ROUND(((1+$A36/100)*'Calcul direct'!$G$41),0)</f>
        <v>257</v>
      </c>
      <c r="N36" s="9">
        <f>ROUND(((1+$A36/100)*'Calcul direct'!$L$50),0)</f>
        <v>315</v>
      </c>
      <c r="O36" s="9">
        <f>ROUND(((1+$A36/100)*'Calcul direct'!$L$51),0)</f>
        <v>474</v>
      </c>
    </row>
    <row r="37" spans="1:15" ht="12.75">
      <c r="A37" s="25">
        <f t="shared" si="0"/>
        <v>28</v>
      </c>
      <c r="D37" s="9">
        <f>ROUND(('Calcul direct'!$D$24+(1+$A37/100)*'Calcul direct'!$D$25),0)</f>
        <v>414</v>
      </c>
      <c r="E37" s="9">
        <f>ROUND(((1+$A37/100)*'Calcul direct'!$E$25),0)</f>
        <v>206</v>
      </c>
      <c r="F37" s="9">
        <f>ROUND(((1+$A37/100)*'Calcul direct'!$F$25),0)</f>
        <v>268</v>
      </c>
      <c r="G37" s="9">
        <f>ROUND(((1+$A37/100)*'Calcul direct'!$G$25),0)</f>
        <v>332</v>
      </c>
      <c r="H37" s="9">
        <f>ROUND(((1+$A37/100)*'Calcul direct'!$L$34),0)</f>
        <v>351</v>
      </c>
      <c r="I37" s="9">
        <f>ROUND(((1+$A37/100)*'Calcul direct'!$L$35),0)</f>
        <v>544</v>
      </c>
      <c r="J37" s="9">
        <f>ROUND(('Calcul direct'!$D$40+(1+$A37/100)*'Calcul direct'!$D$41),0)</f>
        <v>331</v>
      </c>
      <c r="K37" s="9">
        <f>ROUND(((1+$A37/100)*'Calcul direct'!$E$41),0)</f>
        <v>163</v>
      </c>
      <c r="L37" s="9">
        <f>ROUND(((1+$A37/100)*'Calcul direct'!$F$41),0)</f>
        <v>210</v>
      </c>
      <c r="M37" s="9">
        <f>ROUND(((1+$A37/100)*'Calcul direct'!$G$41),0)</f>
        <v>261</v>
      </c>
      <c r="N37" s="9">
        <f>ROUND(((1+$A37/100)*'Calcul direct'!$L$50),0)</f>
        <v>320</v>
      </c>
      <c r="O37" s="9">
        <f>ROUND(((1+$A37/100)*'Calcul direct'!$L$51),0)</f>
        <v>481</v>
      </c>
    </row>
    <row r="38" spans="1:15" ht="12.75">
      <c r="A38" s="25">
        <f t="shared" si="0"/>
        <v>30</v>
      </c>
      <c r="D38" s="9">
        <f>ROUND(('Calcul direct'!$D$24+(1+$A38/100)*'Calcul direct'!$D$25),0)</f>
        <v>419</v>
      </c>
      <c r="E38" s="9">
        <f>ROUND(((1+$A38/100)*'Calcul direct'!$E$25),0)</f>
        <v>209</v>
      </c>
      <c r="F38" s="9">
        <f>ROUND(((1+$A38/100)*'Calcul direct'!$F$25),0)</f>
        <v>272</v>
      </c>
      <c r="G38" s="9">
        <f>ROUND(((1+$A38/100)*'Calcul direct'!$G$25),0)</f>
        <v>337</v>
      </c>
      <c r="H38" s="9">
        <f>ROUND(((1+$A38/100)*'Calcul direct'!$L$34),0)</f>
        <v>356</v>
      </c>
      <c r="I38" s="9">
        <f>ROUND(((1+$A38/100)*'Calcul direct'!$L$35),0)</f>
        <v>553</v>
      </c>
      <c r="J38" s="9">
        <f>ROUND(('Calcul direct'!$D$40+(1+$A38/100)*'Calcul direct'!$D$41),0)</f>
        <v>335</v>
      </c>
      <c r="K38" s="9">
        <f>ROUND(((1+$A38/100)*'Calcul direct'!$E$41),0)</f>
        <v>165</v>
      </c>
      <c r="L38" s="9">
        <f>ROUND(((1+$A38/100)*'Calcul direct'!$F$41),0)</f>
        <v>213</v>
      </c>
      <c r="M38" s="9">
        <f>ROUND(((1+$A38/100)*'Calcul direct'!$G$41),0)</f>
        <v>265</v>
      </c>
      <c r="N38" s="9">
        <f>ROUND(((1+$A38/100)*'Calcul direct'!$L$50),0)</f>
        <v>325</v>
      </c>
      <c r="O38" s="9">
        <f>ROUND(((1+$A38/100)*'Calcul direct'!$L$51),0)</f>
        <v>489</v>
      </c>
    </row>
    <row r="39" spans="1:15" ht="12.75">
      <c r="A39" s="25">
        <f t="shared" si="0"/>
        <v>32</v>
      </c>
      <c r="D39" s="9">
        <f>ROUND(('Calcul direct'!$D$24+(1+$A39/100)*'Calcul direct'!$D$25),0)</f>
        <v>423</v>
      </c>
      <c r="E39" s="9">
        <f>ROUND(((1+$A39/100)*'Calcul direct'!$E$25),0)</f>
        <v>213</v>
      </c>
      <c r="F39" s="9">
        <f>ROUND(((1+$A39/100)*'Calcul direct'!$F$25),0)</f>
        <v>276</v>
      </c>
      <c r="G39" s="9">
        <f>ROUND(((1+$A39/100)*'Calcul direct'!$G$25),0)</f>
        <v>342</v>
      </c>
      <c r="H39" s="9">
        <f>ROUND(((1+$A39/100)*'Calcul direct'!$L$34),0)</f>
        <v>362</v>
      </c>
      <c r="I39" s="9">
        <f>ROUND(((1+$A39/100)*'Calcul direct'!$L$35),0)</f>
        <v>561</v>
      </c>
      <c r="J39" s="9">
        <f>ROUND(('Calcul direct'!$D$40+(1+$A39/100)*'Calcul direct'!$D$41),0)</f>
        <v>338</v>
      </c>
      <c r="K39" s="9">
        <f>ROUND(((1+$A39/100)*'Calcul direct'!$E$41),0)</f>
        <v>168</v>
      </c>
      <c r="L39" s="9">
        <f>ROUND(((1+$A39/100)*'Calcul direct'!$F$41),0)</f>
        <v>216</v>
      </c>
      <c r="M39" s="9">
        <f>ROUND(((1+$A39/100)*'Calcul direct'!$G$41),0)</f>
        <v>269</v>
      </c>
      <c r="N39" s="9">
        <f>ROUND(((1+$A39/100)*'Calcul direct'!$L$50),0)</f>
        <v>330</v>
      </c>
      <c r="O39" s="9">
        <f>ROUND(((1+$A39/100)*'Calcul direct'!$L$51),0)</f>
        <v>496</v>
      </c>
    </row>
    <row r="40" spans="1:15" ht="12.75">
      <c r="A40" s="25">
        <f t="shared" si="0"/>
        <v>34</v>
      </c>
      <c r="D40" s="9">
        <f>ROUND(('Calcul direct'!$D$24+(1+$A40/100)*'Calcul direct'!$D$25),0)</f>
        <v>428</v>
      </c>
      <c r="E40" s="9">
        <f>ROUND(((1+$A40/100)*'Calcul direct'!$E$25),0)</f>
        <v>216</v>
      </c>
      <c r="F40" s="9">
        <f>ROUND(((1+$A40/100)*'Calcul direct'!$F$25),0)</f>
        <v>280</v>
      </c>
      <c r="G40" s="9">
        <f>ROUND(((1+$A40/100)*'Calcul direct'!$G$25),0)</f>
        <v>347</v>
      </c>
      <c r="H40" s="9">
        <f>ROUND(((1+$A40/100)*'Calcul direct'!$L$34),0)</f>
        <v>367</v>
      </c>
      <c r="I40" s="9">
        <f>ROUND(((1+$A40/100)*'Calcul direct'!$L$35),0)</f>
        <v>570</v>
      </c>
      <c r="J40" s="9">
        <f>ROUND(('Calcul direct'!$D$40+(1+$A40/100)*'Calcul direct'!$D$41),0)</f>
        <v>342</v>
      </c>
      <c r="K40" s="9">
        <f>ROUND(((1+$A40/100)*'Calcul direct'!$E$41),0)</f>
        <v>170</v>
      </c>
      <c r="L40" s="9">
        <f>ROUND(((1+$A40/100)*'Calcul direct'!$F$41),0)</f>
        <v>220</v>
      </c>
      <c r="M40" s="9">
        <f>ROUND(((1+$A40/100)*'Calcul direct'!$G$41),0)</f>
        <v>273</v>
      </c>
      <c r="N40" s="9">
        <f>ROUND(((1+$A40/100)*'Calcul direct'!$L$50),0)</f>
        <v>335</v>
      </c>
      <c r="O40" s="9">
        <f>ROUND(((1+$A40/100)*'Calcul direct'!$L$51),0)</f>
        <v>504</v>
      </c>
    </row>
    <row r="41" spans="1:15" ht="12.75">
      <c r="A41" s="25">
        <f t="shared" si="0"/>
        <v>36</v>
      </c>
      <c r="D41" s="9">
        <f>ROUND(('Calcul direct'!$D$24+(1+$A41/100)*'Calcul direct'!$D$25),0)</f>
        <v>432</v>
      </c>
      <c r="E41" s="9">
        <f>ROUND(((1+$A41/100)*'Calcul direct'!$E$25),0)</f>
        <v>219</v>
      </c>
      <c r="F41" s="9">
        <f>ROUND(((1+$A41/100)*'Calcul direct'!$F$25),0)</f>
        <v>284</v>
      </c>
      <c r="G41" s="9">
        <f>ROUND(((1+$A41/100)*'Calcul direct'!$G$25),0)</f>
        <v>352</v>
      </c>
      <c r="H41" s="9">
        <f>ROUND(((1+$A41/100)*'Calcul direct'!$L$34),0)</f>
        <v>373</v>
      </c>
      <c r="I41" s="9">
        <f>ROUND(((1+$A41/100)*'Calcul direct'!$L$35),0)</f>
        <v>578</v>
      </c>
      <c r="J41" s="9">
        <f>ROUND(('Calcul direct'!$D$40+(1+$A41/100)*'Calcul direct'!$D$41),0)</f>
        <v>345</v>
      </c>
      <c r="K41" s="9">
        <f>ROUND(((1+$A41/100)*'Calcul direct'!$E$41),0)</f>
        <v>173</v>
      </c>
      <c r="L41" s="9">
        <f>ROUND(((1+$A41/100)*'Calcul direct'!$F$41),0)</f>
        <v>223</v>
      </c>
      <c r="M41" s="9">
        <f>ROUND(((1+$A41/100)*'Calcul direct'!$G$41),0)</f>
        <v>277</v>
      </c>
      <c r="N41" s="9">
        <f>ROUND(((1+$A41/100)*'Calcul direct'!$L$50),0)</f>
        <v>340</v>
      </c>
      <c r="O41" s="9">
        <f>ROUND(((1+$A41/100)*'Calcul direct'!$L$51),0)</f>
        <v>511</v>
      </c>
    </row>
    <row r="43" spans="6:8" ht="12.75">
      <c r="F43" s="68" t="s">
        <v>86</v>
      </c>
      <c r="G43" t="s">
        <v>30</v>
      </c>
      <c r="H43" t="s">
        <v>31</v>
      </c>
    </row>
    <row r="44" spans="7:8" ht="12.75">
      <c r="G44" t="s">
        <v>32</v>
      </c>
      <c r="H44" t="s">
        <v>33</v>
      </c>
    </row>
    <row r="45" spans="7:8" ht="12.75">
      <c r="G45" t="s">
        <v>34</v>
      </c>
      <c r="H45" t="s">
        <v>35</v>
      </c>
    </row>
  </sheetData>
  <printOptions/>
  <pageMargins left="0.75" right="0.75" top="0.8" bottom="0.65" header="0.4921259845" footer="0.4921259845"/>
  <pageSetup fitToWidth="2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">
      <selection activeCell="B17" sqref="B17"/>
    </sheetView>
  </sheetViews>
  <sheetFormatPr defaultColWidth="11.421875" defaultRowHeight="12.75"/>
  <cols>
    <col min="1" max="1" width="6.8515625" style="0" customWidth="1"/>
    <col min="2" max="2" width="12.28125" style="0" customWidth="1"/>
    <col min="3" max="3" width="13.140625" style="0" customWidth="1"/>
    <col min="4" max="12" width="10.28125" style="0" customWidth="1"/>
    <col min="13" max="13" width="7.57421875" style="0" customWidth="1"/>
    <col min="14" max="14" width="11.28125" style="0" bestFit="1" customWidth="1"/>
    <col min="15" max="15" width="9.140625" style="0" bestFit="1" customWidth="1"/>
  </cols>
  <sheetData>
    <row r="1" ht="12.75">
      <c r="A1" s="13" t="s">
        <v>43</v>
      </c>
    </row>
    <row r="2" ht="12.75">
      <c r="A2" s="13"/>
    </row>
    <row r="3" spans="1:12" ht="12.75">
      <c r="A3" s="13"/>
      <c r="C3" s="1" t="s">
        <v>55</v>
      </c>
      <c r="D3" s="29">
        <v>3400</v>
      </c>
      <c r="E3" s="2" t="s">
        <v>44</v>
      </c>
      <c r="H3" s="5"/>
      <c r="I3" s="7"/>
      <c r="J3" s="7" t="s">
        <v>62</v>
      </c>
      <c r="K3" s="6"/>
      <c r="L3" s="2"/>
    </row>
    <row r="4" spans="1:12" ht="12.75">
      <c r="A4" s="13"/>
      <c r="C4" s="34" t="s">
        <v>48</v>
      </c>
      <c r="D4" s="29">
        <v>10</v>
      </c>
      <c r="E4" s="2" t="s">
        <v>49</v>
      </c>
      <c r="H4" s="3" t="s">
        <v>59</v>
      </c>
      <c r="I4" s="3" t="s">
        <v>60</v>
      </c>
      <c r="J4" s="3" t="s">
        <v>4</v>
      </c>
      <c r="K4" s="3" t="s">
        <v>61</v>
      </c>
      <c r="L4" s="3" t="s">
        <v>5</v>
      </c>
    </row>
    <row r="5" spans="1:12" ht="12.75">
      <c r="A5" s="13"/>
      <c r="C5" s="1" t="s">
        <v>88</v>
      </c>
      <c r="D5" s="29">
        <v>1003</v>
      </c>
      <c r="E5" s="2" t="s">
        <v>50</v>
      </c>
      <c r="G5" s="3" t="s">
        <v>0</v>
      </c>
      <c r="H5" s="31">
        <v>105.8</v>
      </c>
      <c r="I5" s="31">
        <f>$H5*1.15</f>
        <v>121.66999999999999</v>
      </c>
      <c r="J5" s="31">
        <f>$H5*1.2</f>
        <v>126.96</v>
      </c>
      <c r="K5" s="31">
        <f>$H5*1.25</f>
        <v>132.25</v>
      </c>
      <c r="L5" s="31">
        <f>$H5*1.3</f>
        <v>137.54</v>
      </c>
    </row>
    <row r="6" spans="1:12" ht="12.75">
      <c r="A6" s="13"/>
      <c r="C6" s="1" t="s">
        <v>91</v>
      </c>
      <c r="D6" s="35">
        <f>(1-POWER(D5/1013.25,0.190263105404))*1000*288.15/1.9812</f>
        <v>281.0852812120388</v>
      </c>
      <c r="E6" s="2" t="s">
        <v>44</v>
      </c>
      <c r="G6" s="3" t="s">
        <v>66</v>
      </c>
      <c r="H6" s="31">
        <v>100</v>
      </c>
      <c r="I6" s="31">
        <f>$H6*1.15</f>
        <v>114.99999999999999</v>
      </c>
      <c r="J6" s="31">
        <f>$H6*1.2</f>
        <v>120</v>
      </c>
      <c r="K6" s="31">
        <f>$H6*1.25</f>
        <v>125</v>
      </c>
      <c r="L6" s="31">
        <f>$H6*1.3</f>
        <v>130</v>
      </c>
    </row>
    <row r="7" spans="1:12" ht="12.75">
      <c r="A7" s="13"/>
      <c r="C7" s="1" t="s">
        <v>56</v>
      </c>
      <c r="D7" s="35">
        <f>IF(D4=0,D6+D3,D6+(SQRT((288.15+D4-1.9812*D6/1000)*(288.15+D4-1.9812*D6/1000)+2*1.9812*D3*D4/1000)-288.15-D4+1.9812*D6/1000)*1000*(288.15-1.9812*D6/1000)/1.9812/D4)</f>
        <v>3565.586689712678</v>
      </c>
      <c r="E7" s="2" t="s">
        <v>44</v>
      </c>
      <c r="G7" s="3" t="s">
        <v>67</v>
      </c>
      <c r="H7" s="31">
        <v>96.2</v>
      </c>
      <c r="I7" s="31">
        <f>$H7*1.15</f>
        <v>110.63</v>
      </c>
      <c r="J7" s="31">
        <f>$H7*1.2</f>
        <v>115.44</v>
      </c>
      <c r="K7" s="31">
        <f>$H7*1.25</f>
        <v>120.25</v>
      </c>
      <c r="L7" s="31">
        <f>$H7*1.3</f>
        <v>125.06</v>
      </c>
    </row>
    <row r="8" spans="1:5" ht="12.75">
      <c r="A8" s="13"/>
      <c r="C8" s="1" t="s">
        <v>57</v>
      </c>
      <c r="D8" s="35">
        <f>D7+(1-POWER((D9+273.15)/(D10+273.15),0.234969045716))*(D9+273.15)*1000/1.9812</f>
        <v>4726.19779738951</v>
      </c>
      <c r="E8" s="2" t="s">
        <v>44</v>
      </c>
    </row>
    <row r="9" spans="1:12" ht="12.75">
      <c r="A9" s="13"/>
      <c r="C9" s="1" t="s">
        <v>46</v>
      </c>
      <c r="D9" s="36">
        <f>15-1.9812*D7/1000</f>
        <v>7.935859650341242</v>
      </c>
      <c r="E9" s="2" t="s">
        <v>49</v>
      </c>
      <c r="H9" s="5"/>
      <c r="I9" s="7"/>
      <c r="J9" s="7" t="s">
        <v>63</v>
      </c>
      <c r="K9" s="6"/>
      <c r="L9" s="2"/>
    </row>
    <row r="10" spans="1:12" ht="12.75">
      <c r="A10" s="13"/>
      <c r="C10" s="1" t="s">
        <v>51</v>
      </c>
      <c r="D10" s="30">
        <f>D4+D9</f>
        <v>17.935859650341243</v>
      </c>
      <c r="E10" s="2" t="s">
        <v>49</v>
      </c>
      <c r="H10" s="3" t="s">
        <v>59</v>
      </c>
      <c r="I10" s="3" t="s">
        <v>60</v>
      </c>
      <c r="J10" s="3" t="s">
        <v>4</v>
      </c>
      <c r="K10" s="3" t="s">
        <v>61</v>
      </c>
      <c r="L10" s="3" t="s">
        <v>5</v>
      </c>
    </row>
    <row r="11" spans="1:12" ht="12.75">
      <c r="A11" s="13"/>
      <c r="C11" s="26" t="s">
        <v>52</v>
      </c>
      <c r="D11" s="37">
        <f>1.225*POWER((D9+273.15)/288.15,4.25587973494)*(D9+273.15)/(D10+273.15)</f>
        <v>1.0643321693341539</v>
      </c>
      <c r="E11" s="2" t="s">
        <v>53</v>
      </c>
      <c r="G11" s="3" t="s">
        <v>0</v>
      </c>
      <c r="H11" s="31">
        <f>H5*SQRT($D$12*1.225/$D$11/1045)</f>
        <v>111.03425230134955</v>
      </c>
      <c r="I11" s="31">
        <f>$H11*1.15</f>
        <v>127.68939014655197</v>
      </c>
      <c r="J11" s="31">
        <f>$H11*1.2</f>
        <v>133.24110276161946</v>
      </c>
      <c r="K11" s="31">
        <f>$H11*1.25</f>
        <v>138.79281537668695</v>
      </c>
      <c r="L11" s="31">
        <f>$H11*1.3</f>
        <v>144.34452799175443</v>
      </c>
    </row>
    <row r="12" spans="1:12" ht="12.75">
      <c r="A12" s="13"/>
      <c r="C12" s="3" t="s">
        <v>54</v>
      </c>
      <c r="D12" s="29">
        <v>1000</v>
      </c>
      <c r="E12" s="2" t="s">
        <v>45</v>
      </c>
      <c r="G12" s="3" t="s">
        <v>66</v>
      </c>
      <c r="H12" s="31">
        <f>H6*SQRT($D$12*1.225/$D$11/1045)</f>
        <v>104.94730841337388</v>
      </c>
      <c r="I12" s="31">
        <f>$H12*1.15</f>
        <v>120.68940467537995</v>
      </c>
      <c r="J12" s="31">
        <f>$H12*1.2</f>
        <v>125.93677009604865</v>
      </c>
      <c r="K12" s="31">
        <f>$H12*1.25</f>
        <v>131.18413551671733</v>
      </c>
      <c r="L12" s="31">
        <f>$H12*1.3</f>
        <v>136.43150093738603</v>
      </c>
    </row>
    <row r="13" spans="1:12" ht="12.75">
      <c r="A13" s="13"/>
      <c r="G13" s="3" t="s">
        <v>67</v>
      </c>
      <c r="H13" s="31">
        <f>H7*SQRT($D$12*1.225/$D$11/1045)</f>
        <v>100.95931069366567</v>
      </c>
      <c r="I13" s="31">
        <f>$H13*1.15</f>
        <v>116.10320729771551</v>
      </c>
      <c r="J13" s="31">
        <f>$H13*1.2</f>
        <v>121.1511728323988</v>
      </c>
      <c r="K13" s="31">
        <f>$H13*1.25</f>
        <v>126.19913836708209</v>
      </c>
      <c r="L13" s="31">
        <f>$H13*1.3</f>
        <v>131.24710390176537</v>
      </c>
    </row>
    <row r="14" spans="1:4" ht="12.75">
      <c r="A14" s="13"/>
      <c r="C14" s="3" t="s">
        <v>58</v>
      </c>
      <c r="D14" s="38">
        <f>D12*1.225/1045/D11</f>
        <v>1.1013937543211816</v>
      </c>
    </row>
    <row r="15" spans="1:12" ht="12.75">
      <c r="A15" s="13"/>
      <c r="H15" s="5"/>
      <c r="I15" s="7"/>
      <c r="J15" s="7" t="s">
        <v>64</v>
      </c>
      <c r="K15" s="6"/>
      <c r="L15" s="2"/>
    </row>
    <row r="16" spans="1:12" ht="12.75">
      <c r="A16" s="13"/>
      <c r="H16" s="3" t="s">
        <v>59</v>
      </c>
      <c r="I16" s="3" t="s">
        <v>60</v>
      </c>
      <c r="J16" s="3" t="s">
        <v>4</v>
      </c>
      <c r="K16" s="3" t="s">
        <v>61</v>
      </c>
      <c r="L16" s="3" t="s">
        <v>5</v>
      </c>
    </row>
    <row r="17" spans="1:12" ht="12.75">
      <c r="A17" s="13"/>
      <c r="G17" s="3" t="s">
        <v>0</v>
      </c>
      <c r="H17" s="31">
        <f>H5*SQRT($D$12/1045)</f>
        <v>103.49694307022011</v>
      </c>
      <c r="I17" s="31">
        <f>$H17*1.15</f>
        <v>119.02148453075311</v>
      </c>
      <c r="J17" s="31">
        <f>$H17*1.2</f>
        <v>124.19633168426412</v>
      </c>
      <c r="K17" s="31">
        <f>$H17*1.25</f>
        <v>129.37117883777515</v>
      </c>
      <c r="L17" s="31">
        <f>$H17*1.3</f>
        <v>134.54602599128614</v>
      </c>
    </row>
    <row r="18" spans="1:12" ht="12.75">
      <c r="A18" s="13"/>
      <c r="G18" s="3" t="s">
        <v>66</v>
      </c>
      <c r="H18" s="31">
        <f>H6*SQRT($D$12/1045)</f>
        <v>97.8231976089037</v>
      </c>
      <c r="I18" s="31">
        <f>$H18*1.15</f>
        <v>112.49667725023924</v>
      </c>
      <c r="J18" s="31">
        <f>$H18*1.2</f>
        <v>117.38783713068443</v>
      </c>
      <c r="K18" s="31">
        <f>$H18*1.25</f>
        <v>122.27899701112962</v>
      </c>
      <c r="L18" s="31">
        <f>$H18*1.3</f>
        <v>127.1701568915748</v>
      </c>
    </row>
    <row r="19" spans="1:12" ht="12.75">
      <c r="A19" s="13"/>
      <c r="G19" s="3" t="s">
        <v>67</v>
      </c>
      <c r="H19" s="31">
        <f>H7*SQRT($D$12/1045)</f>
        <v>94.10591609976537</v>
      </c>
      <c r="I19" s="31">
        <f>$H19*1.15</f>
        <v>108.22180351473017</v>
      </c>
      <c r="J19" s="31">
        <f>$H19*1.2</f>
        <v>112.92709931971844</v>
      </c>
      <c r="K19" s="31">
        <f>$H19*1.25</f>
        <v>117.6323951247067</v>
      </c>
      <c r="L19" s="31">
        <f>$H19*1.3</f>
        <v>122.33769092969499</v>
      </c>
    </row>
    <row r="20" ht="12.75">
      <c r="A20" s="13"/>
    </row>
    <row r="21" ht="12.75">
      <c r="A21" s="13"/>
    </row>
    <row r="22" spans="1:3" ht="12.75">
      <c r="A22" s="13"/>
      <c r="C22" s="13" t="s">
        <v>68</v>
      </c>
    </row>
    <row r="23" ht="12.75">
      <c r="A23" s="13"/>
    </row>
    <row r="24" spans="1:12" ht="12.75">
      <c r="A24" s="13"/>
      <c r="C24" s="46" t="s">
        <v>71</v>
      </c>
      <c r="D24" s="50">
        <v>125</v>
      </c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13"/>
      <c r="C25" s="48"/>
      <c r="D25" s="50">
        <v>226</v>
      </c>
      <c r="E25" s="50">
        <v>161</v>
      </c>
      <c r="F25" s="50">
        <v>209</v>
      </c>
      <c r="G25" s="50">
        <v>259</v>
      </c>
      <c r="H25" s="47"/>
      <c r="I25" s="49"/>
      <c r="J25" s="47"/>
      <c r="K25" s="47"/>
      <c r="L25" s="47"/>
    </row>
    <row r="26" spans="1:12" ht="12.75">
      <c r="A26" s="13"/>
      <c r="C26" s="21" t="s">
        <v>19</v>
      </c>
      <c r="D26" s="42" t="s">
        <v>20</v>
      </c>
      <c r="E26" s="23" t="s">
        <v>22</v>
      </c>
      <c r="F26" s="23" t="s">
        <v>24</v>
      </c>
      <c r="G26" s="23" t="s">
        <v>20</v>
      </c>
      <c r="L26" s="47"/>
    </row>
    <row r="27" spans="1:12" ht="12.75">
      <c r="A27" s="13"/>
      <c r="C27" s="4"/>
      <c r="D27" s="43" t="s">
        <v>69</v>
      </c>
      <c r="E27" s="24" t="s">
        <v>23</v>
      </c>
      <c r="F27" s="24" t="s">
        <v>23</v>
      </c>
      <c r="G27" s="24" t="s">
        <v>23</v>
      </c>
      <c r="L27" s="47"/>
    </row>
    <row r="28" spans="1:12" ht="12.75">
      <c r="A28" s="13"/>
      <c r="C28" s="21"/>
      <c r="D28" s="23" t="s">
        <v>17</v>
      </c>
      <c r="E28" s="39"/>
      <c r="F28" s="40" t="s">
        <v>70</v>
      </c>
      <c r="G28" s="22"/>
      <c r="L28" s="47"/>
    </row>
    <row r="29" spans="1:12" ht="12.75">
      <c r="A29" s="13"/>
      <c r="C29" s="45" t="s">
        <v>8</v>
      </c>
      <c r="D29" s="24" t="s">
        <v>65</v>
      </c>
      <c r="E29" s="17"/>
      <c r="F29" s="41" t="s">
        <v>65</v>
      </c>
      <c r="G29" s="19"/>
      <c r="L29" s="47"/>
    </row>
    <row r="30" spans="1:12" ht="12.75">
      <c r="A30" s="13"/>
      <c r="C30" s="4"/>
      <c r="D30" s="28">
        <f>D24+D25*$D$12*1.225/$D$11/1045</f>
        <v>373.91498847658704</v>
      </c>
      <c r="E30" s="28">
        <f>E25*$D$12*1.225/$D$11/1045</f>
        <v>177.32439444571023</v>
      </c>
      <c r="F30" s="28">
        <f>F25*$D$12*1.225/$D$11/1045</f>
        <v>230.19129465312696</v>
      </c>
      <c r="G30" s="28">
        <f>G25*$D$12*1.225/$D$11/1045</f>
        <v>285.260982369186</v>
      </c>
      <c r="L30" s="47"/>
    </row>
    <row r="31" spans="1:12" ht="12.75">
      <c r="A31" s="13"/>
      <c r="I31" s="23" t="s">
        <v>8</v>
      </c>
      <c r="J31" s="21"/>
      <c r="K31" s="21"/>
      <c r="L31" s="47"/>
    </row>
    <row r="32" spans="1:12" ht="12.75">
      <c r="A32" s="13"/>
      <c r="C32" s="21"/>
      <c r="D32" s="23" t="s">
        <v>17</v>
      </c>
      <c r="E32" s="39"/>
      <c r="F32" s="40" t="s">
        <v>70</v>
      </c>
      <c r="G32" s="22"/>
      <c r="I32" s="44" t="s">
        <v>21</v>
      </c>
      <c r="J32" s="44" t="s">
        <v>9</v>
      </c>
      <c r="K32" s="45" t="s">
        <v>11</v>
      </c>
      <c r="L32" s="47"/>
    </row>
    <row r="33" spans="1:12" ht="12.75">
      <c r="A33" s="13"/>
      <c r="C33" s="45" t="s">
        <v>8</v>
      </c>
      <c r="D33" s="24" t="s">
        <v>18</v>
      </c>
      <c r="E33" s="17"/>
      <c r="F33" s="18" t="s">
        <v>18</v>
      </c>
      <c r="G33" s="19"/>
      <c r="I33" s="24" t="s">
        <v>15</v>
      </c>
      <c r="J33" s="24"/>
      <c r="K33" s="4"/>
      <c r="L33" s="47"/>
    </row>
    <row r="34" spans="1:12" ht="12.75">
      <c r="A34" s="13"/>
      <c r="C34" s="45" t="s">
        <v>72</v>
      </c>
      <c r="D34" s="28">
        <f>D$30+$I34</f>
        <v>675.6968771605907</v>
      </c>
      <c r="E34" s="28">
        <f aca="true" t="shared" si="0" ref="E34:G35">E$30+$I34</f>
        <v>479.1062831297139</v>
      </c>
      <c r="F34" s="28">
        <f t="shared" si="0"/>
        <v>531.9731833371306</v>
      </c>
      <c r="G34" s="28">
        <f t="shared" si="0"/>
        <v>587.0428710531897</v>
      </c>
      <c r="I34" s="28">
        <f>L34*$D$12*1.225/$D$11/1045</f>
        <v>301.7818886840037</v>
      </c>
      <c r="J34" s="3" t="s">
        <v>10</v>
      </c>
      <c r="K34" s="3" t="s">
        <v>12</v>
      </c>
      <c r="L34" s="51">
        <v>274</v>
      </c>
    </row>
    <row r="35" spans="1:12" ht="12.75">
      <c r="A35" s="13"/>
      <c r="C35" s="4"/>
      <c r="D35" s="28">
        <f>D$30+$I35</f>
        <v>842.0073340630893</v>
      </c>
      <c r="E35" s="28">
        <f t="shared" si="0"/>
        <v>645.4167400322125</v>
      </c>
      <c r="F35" s="28">
        <f t="shared" si="0"/>
        <v>698.2836402396292</v>
      </c>
      <c r="G35" s="28">
        <f t="shared" si="0"/>
        <v>753.3533279556882</v>
      </c>
      <c r="I35" s="28">
        <f>L35*$D$12*1.225/$D$11/1045</f>
        <v>468.09234558650223</v>
      </c>
      <c r="J35" s="3" t="s">
        <v>13</v>
      </c>
      <c r="K35" s="3" t="s">
        <v>14</v>
      </c>
      <c r="L35" s="50">
        <v>425</v>
      </c>
    </row>
    <row r="38" ht="12.75">
      <c r="C38" s="13" t="s">
        <v>73</v>
      </c>
    </row>
    <row r="40" spans="3:12" ht="12.75">
      <c r="C40" s="46" t="s">
        <v>71</v>
      </c>
      <c r="D40" s="50">
        <v>102</v>
      </c>
      <c r="E40" s="47"/>
      <c r="F40" s="47"/>
      <c r="G40" s="47"/>
      <c r="H40" s="47"/>
      <c r="I40" s="47"/>
      <c r="J40" s="47"/>
      <c r="K40" s="47"/>
      <c r="L40" s="47"/>
    </row>
    <row r="41" spans="3:12" ht="12.75">
      <c r="C41" s="48"/>
      <c r="D41" s="50">
        <v>179</v>
      </c>
      <c r="E41" s="50">
        <v>127</v>
      </c>
      <c r="F41" s="50">
        <v>164</v>
      </c>
      <c r="G41" s="50">
        <v>204</v>
      </c>
      <c r="H41" s="47"/>
      <c r="I41" s="49"/>
      <c r="J41" s="47"/>
      <c r="K41" s="47"/>
      <c r="L41" s="47"/>
    </row>
    <row r="42" spans="3:12" ht="12.75">
      <c r="C42" s="21" t="s">
        <v>19</v>
      </c>
      <c r="D42" s="42" t="s">
        <v>20</v>
      </c>
      <c r="E42" s="23" t="s">
        <v>22</v>
      </c>
      <c r="F42" s="23" t="s">
        <v>24</v>
      </c>
      <c r="G42" s="23" t="s">
        <v>20</v>
      </c>
      <c r="L42" s="47"/>
    </row>
    <row r="43" spans="3:12" ht="12.75">
      <c r="C43" s="4"/>
      <c r="D43" s="43" t="s">
        <v>69</v>
      </c>
      <c r="E43" s="24" t="s">
        <v>23</v>
      </c>
      <c r="F43" s="24" t="s">
        <v>23</v>
      </c>
      <c r="G43" s="24" t="s">
        <v>23</v>
      </c>
      <c r="L43" s="47"/>
    </row>
    <row r="44" spans="3:12" ht="12.75">
      <c r="C44" s="21"/>
      <c r="D44" s="23" t="s">
        <v>17</v>
      </c>
      <c r="E44" s="39"/>
      <c r="F44" s="40" t="s">
        <v>70</v>
      </c>
      <c r="G44" s="22"/>
      <c r="L44" s="47"/>
    </row>
    <row r="45" spans="3:12" ht="12.75">
      <c r="C45" s="45" t="s">
        <v>8</v>
      </c>
      <c r="D45" s="24" t="s">
        <v>65</v>
      </c>
      <c r="E45" s="17"/>
      <c r="F45" s="41" t="s">
        <v>65</v>
      </c>
      <c r="G45" s="19"/>
      <c r="L45" s="47"/>
    </row>
    <row r="46" spans="3:12" ht="12.75">
      <c r="C46" s="4"/>
      <c r="D46" s="28">
        <f>D40+D41*$D$12*1.225/$D$11/1045</f>
        <v>299.1494820234915</v>
      </c>
      <c r="E46" s="28">
        <f>E41*$D$12*1.225/$D$11/1045</f>
        <v>139.87700679879006</v>
      </c>
      <c r="F46" s="28">
        <f>F41*$D$12*1.225/$D$11/1045</f>
        <v>180.6285757086738</v>
      </c>
      <c r="G46" s="28">
        <f>G41*$D$12*1.225/$D$11/1045</f>
        <v>224.68432588152103</v>
      </c>
      <c r="L46" s="47"/>
    </row>
    <row r="47" spans="9:12" ht="12.75">
      <c r="I47" s="23" t="s">
        <v>8</v>
      </c>
      <c r="J47" s="21"/>
      <c r="K47" s="21"/>
      <c r="L47" s="47"/>
    </row>
    <row r="48" spans="3:12" ht="12.75">
      <c r="C48" s="21"/>
      <c r="D48" s="23" t="s">
        <v>17</v>
      </c>
      <c r="E48" s="39"/>
      <c r="F48" s="40" t="s">
        <v>70</v>
      </c>
      <c r="G48" s="22"/>
      <c r="I48" s="44" t="s">
        <v>21</v>
      </c>
      <c r="J48" s="44" t="s">
        <v>9</v>
      </c>
      <c r="K48" s="45" t="s">
        <v>11</v>
      </c>
      <c r="L48" s="47"/>
    </row>
    <row r="49" spans="3:12" ht="12.75">
      <c r="C49" s="45" t="s">
        <v>8</v>
      </c>
      <c r="D49" s="24" t="s">
        <v>18</v>
      </c>
      <c r="E49" s="17"/>
      <c r="F49" s="18" t="s">
        <v>18</v>
      </c>
      <c r="G49" s="19"/>
      <c r="I49" s="24" t="s">
        <v>15</v>
      </c>
      <c r="J49" s="24"/>
      <c r="K49" s="4"/>
      <c r="L49" s="47"/>
    </row>
    <row r="50" spans="3:12" ht="12.75">
      <c r="C50" s="45" t="s">
        <v>72</v>
      </c>
      <c r="D50" s="28">
        <f>D$46+$I50</f>
        <v>574.4979206037868</v>
      </c>
      <c r="E50" s="28">
        <f aca="true" t="shared" si="1" ref="E50:G51">E$46+$I50</f>
        <v>415.2254453790854</v>
      </c>
      <c r="F50" s="28">
        <f t="shared" si="1"/>
        <v>455.97701428896914</v>
      </c>
      <c r="G50" s="28">
        <f t="shared" si="1"/>
        <v>500.0327644618164</v>
      </c>
      <c r="I50" s="28">
        <f>L50*$D$12*1.225/$D$11/1045</f>
        <v>275.34843858029535</v>
      </c>
      <c r="J50" s="3" t="s">
        <v>10</v>
      </c>
      <c r="K50" s="3" t="s">
        <v>12</v>
      </c>
      <c r="L50" s="51">
        <v>250</v>
      </c>
    </row>
    <row r="51" spans="3:12" ht="12.75">
      <c r="C51" s="4"/>
      <c r="D51" s="28">
        <f>D$46+$I51</f>
        <v>713.2735336482558</v>
      </c>
      <c r="E51" s="28">
        <f t="shared" si="1"/>
        <v>554.0010584235544</v>
      </c>
      <c r="F51" s="28">
        <f t="shared" si="1"/>
        <v>594.7526273334381</v>
      </c>
      <c r="G51" s="28">
        <f t="shared" si="1"/>
        <v>638.8083775062853</v>
      </c>
      <c r="I51" s="28">
        <f>L51*$D$12*1.225/$D$11/1045</f>
        <v>414.12405162476426</v>
      </c>
      <c r="J51" s="3" t="s">
        <v>13</v>
      </c>
      <c r="K51" s="3" t="s">
        <v>14</v>
      </c>
      <c r="L51" s="50">
        <v>376</v>
      </c>
    </row>
  </sheetData>
  <printOptions/>
  <pageMargins left="0.75" right="0.75" top="0.8" bottom="0.65" header="0.4921259845" footer="0.4921259845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2000-08-31T10:22:02Z</cp:lastPrinted>
  <dcterms:created xsi:type="dcterms:W3CDTF">2000-06-17T06:13:10Z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